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2. 31 พ.ค. 66\"/>
    </mc:Choice>
  </mc:AlternateContent>
  <xr:revisionPtr revIDLastSave="0" documentId="13_ncr:1_{FAB72EF9-7480-4E34-AD08-2C152608D68D}" xr6:coauthVersionLast="37" xr6:coauthVersionMax="37" xr10:uidLastSave="{00000000-0000-0000-0000-000000000000}"/>
  <bookViews>
    <workbookView xWindow="0" yWindow="0" windowWidth="24000" windowHeight="9225" tabRatio="791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824" i="10" l="1"/>
  <c r="I823" i="10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P806" i="15"/>
  <c r="N806" i="15"/>
  <c r="M806" i="15"/>
  <c r="M805" i="15" s="1"/>
  <c r="P805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N789" i="15"/>
  <c r="M789" i="15"/>
  <c r="P789" i="15" s="1"/>
  <c r="M788" i="15"/>
  <c r="P788" i="15" s="1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3" i="15" s="1"/>
  <c r="P774" i="15"/>
  <c r="O774" i="15"/>
  <c r="O773" i="15"/>
  <c r="M773" i="15"/>
  <c r="P773" i="15" s="1"/>
  <c r="L773" i="15"/>
  <c r="N772" i="15"/>
  <c r="M772" i="15"/>
  <c r="P772" i="15" s="1"/>
  <c r="L772" i="15"/>
  <c r="O772" i="15" s="1"/>
  <c r="N771" i="15"/>
  <c r="N770" i="15" s="1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M739" i="15"/>
  <c r="P739" i="15" s="1"/>
  <c r="L739" i="15"/>
  <c r="O739" i="15" s="1"/>
  <c r="N738" i="15"/>
  <c r="N737" i="15" s="1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O690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O660" i="15" s="1"/>
  <c r="P659" i="15"/>
  <c r="O659" i="15"/>
  <c r="P658" i="15"/>
  <c r="N658" i="15"/>
  <c r="M658" i="15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N631" i="15" s="1"/>
  <c r="N629" i="15" s="1"/>
  <c r="L634" i="15"/>
  <c r="P633" i="15"/>
  <c r="O633" i="15"/>
  <c r="N632" i="15"/>
  <c r="M632" i="15"/>
  <c r="P632" i="15" s="1"/>
  <c r="P631" i="15"/>
  <c r="M631" i="15"/>
  <c r="P630" i="15"/>
  <c r="O630" i="15"/>
  <c r="N630" i="15"/>
  <c r="M630" i="15"/>
  <c r="L630" i="15"/>
  <c r="P629" i="15"/>
  <c r="M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3" i="15" s="1"/>
  <c r="J596" i="15"/>
  <c r="J595" i="15"/>
  <c r="I594" i="15"/>
  <c r="I593" i="15"/>
  <c r="I592" i="15" s="1"/>
  <c r="J583" i="15"/>
  <c r="J582" i="15"/>
  <c r="J577" i="15"/>
  <c r="I577" i="15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P555" i="15"/>
  <c r="N555" i="15"/>
  <c r="N545" i="15" s="1"/>
  <c r="M555" i="15"/>
  <c r="N554" i="15"/>
  <c r="N553" i="15"/>
  <c r="N552" i="15"/>
  <c r="N549" i="15" s="1"/>
  <c r="L549" i="15"/>
  <c r="M549" i="15" s="1"/>
  <c r="M546" i="15" s="1"/>
  <c r="P548" i="15"/>
  <c r="O548" i="15"/>
  <c r="P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P535" i="15"/>
  <c r="L535" i="15"/>
  <c r="P534" i="15"/>
  <c r="O534" i="15"/>
  <c r="N533" i="15"/>
  <c r="M533" i="15"/>
  <c r="P533" i="15" s="1"/>
  <c r="N532" i="15"/>
  <c r="N530" i="15"/>
  <c r="N528" i="15" s="1"/>
  <c r="N529" i="15"/>
  <c r="L528" i="15"/>
  <c r="L526" i="15" s="1"/>
  <c r="P527" i="15"/>
  <c r="O527" i="15"/>
  <c r="N524" i="15"/>
  <c r="M524" i="15"/>
  <c r="P524" i="15" s="1"/>
  <c r="L524" i="15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N505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6" i="15"/>
  <c r="N472" i="15"/>
  <c r="L472" i="15"/>
  <c r="L470" i="15" s="1"/>
  <c r="O470" i="15" s="1"/>
  <c r="P471" i="15"/>
  <c r="O471" i="15"/>
  <c r="N470" i="15"/>
  <c r="N469" i="15"/>
  <c r="N468" i="15"/>
  <c r="N467" i="15" s="1"/>
  <c r="M468" i="15"/>
  <c r="P468" i="15" s="1"/>
  <c r="L468" i="15"/>
  <c r="J466" i="15"/>
  <c r="I466" i="15"/>
  <c r="K466" i="15" s="1"/>
  <c r="J465" i="15"/>
  <c r="I465" i="15"/>
  <c r="I464" i="15"/>
  <c r="I463" i="15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53" i="15"/>
  <c r="N452" i="15"/>
  <c r="N450" i="15"/>
  <c r="N449" i="15"/>
  <c r="N447" i="15" s="1"/>
  <c r="L449" i="15"/>
  <c r="M449" i="15" s="1"/>
  <c r="P448" i="15"/>
  <c r="O448" i="15"/>
  <c r="N446" i="15"/>
  <c r="N444" i="15" s="1"/>
  <c r="N445" i="15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J418" i="15" s="1"/>
  <c r="P431" i="15"/>
  <c r="L431" i="15"/>
  <c r="L429" i="15" s="1"/>
  <c r="O429" i="15" s="1"/>
  <c r="P430" i="15"/>
  <c r="O430" i="15"/>
  <c r="P429" i="15"/>
  <c r="N429" i="15"/>
  <c r="M429" i="15"/>
  <c r="N428" i="15"/>
  <c r="N425" i="15"/>
  <c r="N424" i="15" s="1"/>
  <c r="L424" i="15"/>
  <c r="M424" i="15" s="1"/>
  <c r="P423" i="15"/>
  <c r="O423" i="15"/>
  <c r="P420" i="15"/>
  <c r="O420" i="15"/>
  <c r="N420" i="15"/>
  <c r="M420" i="15"/>
  <c r="L420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M405" i="15" s="1"/>
  <c r="P405" i="15" s="1"/>
  <c r="L407" i="15"/>
  <c r="L405" i="15" s="1"/>
  <c r="O405" i="15" s="1"/>
  <c r="P406" i="15"/>
  <c r="O406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N331" i="15" s="1"/>
  <c r="M333" i="15"/>
  <c r="M331" i="15" s="1"/>
  <c r="L333" i="15"/>
  <c r="L331" i="15" s="1"/>
  <c r="P332" i="15"/>
  <c r="O332" i="15"/>
  <c r="N329" i="15"/>
  <c r="M329" i="15"/>
  <c r="L329" i="15"/>
  <c r="O329" i="15" s="1"/>
  <c r="I327" i="15"/>
  <c r="I325" i="15"/>
  <c r="N323" i="15"/>
  <c r="N321" i="15" s="1"/>
  <c r="M323" i="15"/>
  <c r="M321" i="15" s="1"/>
  <c r="P321" i="15" s="1"/>
  <c r="L323" i="15"/>
  <c r="O323" i="15" s="1"/>
  <c r="P322" i="15"/>
  <c r="O322" i="15"/>
  <c r="N320" i="15"/>
  <c r="M320" i="15"/>
  <c r="L320" i="15"/>
  <c r="L318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P305" i="15"/>
  <c r="O305" i="15"/>
  <c r="N303" i="15"/>
  <c r="M303" i="15"/>
  <c r="L303" i="15"/>
  <c r="L301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M282" i="15"/>
  <c r="M280" i="15" s="1"/>
  <c r="L282" i="15"/>
  <c r="P281" i="15"/>
  <c r="O281" i="15"/>
  <c r="P278" i="15"/>
  <c r="O278" i="15"/>
  <c r="N278" i="15"/>
  <c r="M278" i="15"/>
  <c r="L278" i="15"/>
  <c r="J276" i="15"/>
  <c r="I271" i="15"/>
  <c r="I260" i="15" s="1"/>
  <c r="K260" i="15" s="1"/>
  <c r="N269" i="15"/>
  <c r="N267" i="15" s="1"/>
  <c r="M269" i="15"/>
  <c r="P269" i="15" s="1"/>
  <c r="L269" i="15"/>
  <c r="L267" i="15" s="1"/>
  <c r="O267" i="15" s="1"/>
  <c r="P268" i="15"/>
  <c r="O268" i="15"/>
  <c r="N266" i="15"/>
  <c r="N264" i="15" s="1"/>
  <c r="M266" i="15"/>
  <c r="P266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I190" i="15" s="1"/>
  <c r="K190" i="15" s="1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P182" i="15" s="1"/>
  <c r="L182" i="15"/>
  <c r="J177" i="15"/>
  <c r="J164" i="15" s="1"/>
  <c r="I176" i="15"/>
  <c r="K176" i="15" s="1"/>
  <c r="J174" i="15"/>
  <c r="N173" i="15"/>
  <c r="N171" i="15" s="1"/>
  <c r="M173" i="15"/>
  <c r="L173" i="15"/>
  <c r="O173" i="15" s="1"/>
  <c r="P172" i="15"/>
  <c r="O172" i="15"/>
  <c r="N170" i="15"/>
  <c r="N168" i="15" s="1"/>
  <c r="M170" i="15"/>
  <c r="L170" i="15"/>
  <c r="P169" i="15"/>
  <c r="O169" i="15"/>
  <c r="N166" i="15"/>
  <c r="M166" i="15"/>
  <c r="P166" i="15" s="1"/>
  <c r="L166" i="15"/>
  <c r="I159" i="15"/>
  <c r="K159" i="15" s="1"/>
  <c r="N157" i="15"/>
  <c r="N155" i="15" s="1"/>
  <c r="M157" i="15"/>
  <c r="P157" i="15" s="1"/>
  <c r="L157" i="15"/>
  <c r="L155" i="15" s="1"/>
  <c r="O155" i="15" s="1"/>
  <c r="P156" i="15"/>
  <c r="O156" i="15"/>
  <c r="N154" i="15"/>
  <c r="M154" i="15"/>
  <c r="L154" i="15"/>
  <c r="L152" i="15" s="1"/>
  <c r="P153" i="15"/>
  <c r="O153" i="15"/>
  <c r="N150" i="15"/>
  <c r="M150" i="15"/>
  <c r="P150" i="15" s="1"/>
  <c r="L150" i="15"/>
  <c r="O150" i="15" s="1"/>
  <c r="J148" i="15"/>
  <c r="I146" i="15"/>
  <c r="I145" i="15"/>
  <c r="K145" i="15" s="1"/>
  <c r="I144" i="15"/>
  <c r="K144" i="15" s="1"/>
  <c r="N140" i="15"/>
  <c r="N138" i="15" s="1"/>
  <c r="M140" i="15"/>
  <c r="L140" i="15"/>
  <c r="P139" i="15"/>
  <c r="O139" i="15"/>
  <c r="N137" i="15"/>
  <c r="N135" i="15" s="1"/>
  <c r="M137" i="15"/>
  <c r="L137" i="15"/>
  <c r="P136" i="15"/>
  <c r="O136" i="15"/>
  <c r="N133" i="15"/>
  <c r="M133" i="15"/>
  <c r="P133" i="15" s="1"/>
  <c r="L133" i="15"/>
  <c r="O133" i="15" s="1"/>
  <c r="J130" i="15"/>
  <c r="N127" i="15"/>
  <c r="M127" i="15"/>
  <c r="P127" i="15" s="1"/>
  <c r="L127" i="15"/>
  <c r="L125" i="15" s="1"/>
  <c r="O125" i="15" s="1"/>
  <c r="P126" i="15"/>
  <c r="O126" i="15"/>
  <c r="N124" i="15"/>
  <c r="N122" i="15" s="1"/>
  <c r="M124" i="15"/>
  <c r="M122" i="15" s="1"/>
  <c r="P122" i="15" s="1"/>
  <c r="L124" i="15"/>
  <c r="L122" i="15" s="1"/>
  <c r="O122" i="15" s="1"/>
  <c r="P123" i="15"/>
  <c r="O123" i="15"/>
  <c r="O120" i="15"/>
  <c r="N120" i="15"/>
  <c r="M120" i="15"/>
  <c r="P120" i="15" s="1"/>
  <c r="L120" i="15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I98" i="15"/>
  <c r="I86" i="15" s="1"/>
  <c r="N96" i="15"/>
  <c r="N94" i="15" s="1"/>
  <c r="M96" i="15"/>
  <c r="P96" i="15" s="1"/>
  <c r="L96" i="15"/>
  <c r="L94" i="15" s="1"/>
  <c r="O94" i="15" s="1"/>
  <c r="P95" i="15"/>
  <c r="O95" i="15"/>
  <c r="N93" i="15"/>
  <c r="N91" i="15" s="1"/>
  <c r="M93" i="15"/>
  <c r="L93" i="15"/>
  <c r="L91" i="15" s="1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N74" i="15"/>
  <c r="N72" i="15" s="1"/>
  <c r="M74" i="15"/>
  <c r="L74" i="15"/>
  <c r="O74" i="15" s="1"/>
  <c r="P73" i="15"/>
  <c r="O73" i="15"/>
  <c r="N71" i="15"/>
  <c r="M71" i="15"/>
  <c r="M69" i="15" s="1"/>
  <c r="L71" i="15"/>
  <c r="P70" i="15"/>
  <c r="O70" i="15"/>
  <c r="O67" i="15"/>
  <c r="N67" i="15"/>
  <c r="M67" i="15"/>
  <c r="L67" i="15"/>
  <c r="J65" i="15"/>
  <c r="J64" i="15"/>
  <c r="N61" i="15"/>
  <c r="N59" i="15" s="1"/>
  <c r="M61" i="15"/>
  <c r="M59" i="15" s="1"/>
  <c r="L61" i="15"/>
  <c r="L59" i="15" s="1"/>
  <c r="P60" i="15"/>
  <c r="O60" i="15"/>
  <c r="N58" i="15"/>
  <c r="N56" i="15" s="1"/>
  <c r="M58" i="15"/>
  <c r="L58" i="15"/>
  <c r="L56" i="15" s="1"/>
  <c r="P57" i="15"/>
  <c r="O57" i="15"/>
  <c r="P54" i="15"/>
  <c r="N54" i="15"/>
  <c r="M54" i="15"/>
  <c r="L54" i="15"/>
  <c r="O54" i="15" s="1"/>
  <c r="N49" i="15"/>
  <c r="M49" i="15"/>
  <c r="P49" i="15" s="1"/>
  <c r="L49" i="15"/>
  <c r="O49" i="15" s="1"/>
  <c r="P48" i="15"/>
  <c r="O48" i="15"/>
  <c r="N46" i="15"/>
  <c r="M46" i="15"/>
  <c r="M44" i="15" s="1"/>
  <c r="L46" i="15"/>
  <c r="L44" i="15" s="1"/>
  <c r="P45" i="15"/>
  <c r="O45" i="15"/>
  <c r="O42" i="15"/>
  <c r="N42" i="15"/>
  <c r="M42" i="15"/>
  <c r="L42" i="15"/>
  <c r="P36" i="15"/>
  <c r="N36" i="15"/>
  <c r="M36" i="15"/>
  <c r="O35" i="15"/>
  <c r="N35" i="15"/>
  <c r="M35" i="15"/>
  <c r="M34" i="15" s="1"/>
  <c r="P34" i="15" s="1"/>
  <c r="L35" i="15"/>
  <c r="N34" i="15"/>
  <c r="N32" i="15"/>
  <c r="N29" i="15" s="1"/>
  <c r="M32" i="15"/>
  <c r="P32" i="15" s="1"/>
  <c r="L32" i="15"/>
  <c r="L12" i="15" s="1"/>
  <c r="M29" i="15"/>
  <c r="N25" i="15"/>
  <c r="M25" i="15"/>
  <c r="P25" i="15" s="1"/>
  <c r="L25" i="15"/>
  <c r="O22" i="15"/>
  <c r="N22" i="15"/>
  <c r="M22" i="15"/>
  <c r="P22" i="15" s="1"/>
  <c r="L22" i="15"/>
  <c r="N19" i="15"/>
  <c r="M19" i="15"/>
  <c r="P19" i="15" s="1"/>
  <c r="L19" i="15"/>
  <c r="N15" i="15"/>
  <c r="M15" i="15"/>
  <c r="P15" i="15" s="1"/>
  <c r="N12" i="15"/>
  <c r="N9" i="15" s="1"/>
  <c r="M12" i="15"/>
  <c r="P12" i="15" s="1"/>
  <c r="M9" i="15"/>
  <c r="P9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O791" i="14" s="1"/>
  <c r="P790" i="14"/>
  <c r="O790" i="14"/>
  <c r="M789" i="14"/>
  <c r="P789" i="14" s="1"/>
  <c r="M788" i="14"/>
  <c r="P788" i="14" s="1"/>
  <c r="N787" i="14"/>
  <c r="M787" i="14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O772" i="14"/>
  <c r="N772" i="14"/>
  <c r="M772" i="14"/>
  <c r="P772" i="14" s="1"/>
  <c r="L772" i="14"/>
  <c r="N771" i="14"/>
  <c r="M771" i="14"/>
  <c r="P771" i="14" s="1"/>
  <c r="L771" i="14"/>
  <c r="O771" i="14" s="1"/>
  <c r="M770" i="14"/>
  <c r="P770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O756" i="14"/>
  <c r="N756" i="14"/>
  <c r="M756" i="14"/>
  <c r="P756" i="14" s="1"/>
  <c r="L756" i="14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O739" i="14"/>
  <c r="N739" i="14"/>
  <c r="M739" i="14"/>
  <c r="P739" i="14" s="1"/>
  <c r="L739" i="14"/>
  <c r="N738" i="14"/>
  <c r="M738" i="14"/>
  <c r="P738" i="14" s="1"/>
  <c r="L738" i="14"/>
  <c r="O738" i="14" s="1"/>
  <c r="M737" i="14"/>
  <c r="P737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N685" i="14" s="1"/>
  <c r="M687" i="14"/>
  <c r="P687" i="14" s="1"/>
  <c r="N686" i="14"/>
  <c r="M686" i="14"/>
  <c r="L686" i="14"/>
  <c r="O686" i="14" s="1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O660" i="14" s="1"/>
  <c r="P659" i="14"/>
  <c r="O659" i="14"/>
  <c r="P658" i="14"/>
  <c r="N658" i="14"/>
  <c r="M658" i="14"/>
  <c r="L658" i="14"/>
  <c r="O658" i="14" s="1"/>
  <c r="P657" i="14"/>
  <c r="N657" i="14"/>
  <c r="M657" i="14"/>
  <c r="P656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P633" i="14"/>
  <c r="O633" i="14"/>
  <c r="N632" i="14"/>
  <c r="M632" i="14"/>
  <c r="P632" i="14" s="1"/>
  <c r="M631" i="14"/>
  <c r="P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594" i="14" s="1"/>
  <c r="J603" i="14"/>
  <c r="J596" i="14"/>
  <c r="J595" i="14"/>
  <c r="J593" i="14" s="1"/>
  <c r="J592" i="14" s="1"/>
  <c r="I594" i="14"/>
  <c r="K594" i="14" s="1"/>
  <c r="I593" i="14"/>
  <c r="J583" i="14"/>
  <c r="J582" i="14"/>
  <c r="J577" i="14"/>
  <c r="I577" i="14"/>
  <c r="J576" i="14"/>
  <c r="I576" i="14"/>
  <c r="K576" i="14" s="1"/>
  <c r="J569" i="14"/>
  <c r="I569" i="14"/>
  <c r="J568" i="14"/>
  <c r="I568" i="14"/>
  <c r="K568" i="14" s="1"/>
  <c r="J561" i="14"/>
  <c r="I561" i="14"/>
  <c r="J560" i="14"/>
  <c r="I560" i="14"/>
  <c r="K560" i="14" s="1"/>
  <c r="J559" i="14"/>
  <c r="J543" i="14" s="1"/>
  <c r="P557" i="14"/>
  <c r="L557" i="14"/>
  <c r="O557" i="14" s="1"/>
  <c r="P556" i="14"/>
  <c r="O556" i="14"/>
  <c r="P555" i="14"/>
  <c r="N555" i="14"/>
  <c r="N545" i="14" s="1"/>
  <c r="N544" i="14" s="1"/>
  <c r="M555" i="14"/>
  <c r="L555" i="14"/>
  <c r="O555" i="14" s="1"/>
  <c r="N549" i="14"/>
  <c r="L549" i="14"/>
  <c r="L547" i="14" s="1"/>
  <c r="P548" i="14"/>
  <c r="O548" i="14"/>
  <c r="N546" i="14"/>
  <c r="P545" i="14"/>
  <c r="O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N526" i="14"/>
  <c r="M526" i="14"/>
  <c r="N525" i="14"/>
  <c r="M525" i="14"/>
  <c r="P525" i="14" s="1"/>
  <c r="N524" i="14"/>
  <c r="M524" i="14"/>
  <c r="P524" i="14" s="1"/>
  <c r="L524" i="14"/>
  <c r="O524" i="14" s="1"/>
  <c r="M523" i="14"/>
  <c r="P523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4" i="14" s="1"/>
  <c r="N502" i="14" s="1"/>
  <c r="P506" i="14"/>
  <c r="O506" i="14"/>
  <c r="M505" i="14"/>
  <c r="P505" i="14" s="1"/>
  <c r="L505" i="14"/>
  <c r="O505" i="14" s="1"/>
  <c r="M504" i="14"/>
  <c r="L504" i="14"/>
  <c r="O504" i="14" s="1"/>
  <c r="P503" i="14"/>
  <c r="N503" i="14"/>
  <c r="M503" i="14"/>
  <c r="L503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6" i="14"/>
  <c r="N472" i="14"/>
  <c r="L472" i="14"/>
  <c r="M472" i="14" s="1"/>
  <c r="P471" i="14"/>
  <c r="O471" i="14"/>
  <c r="N468" i="14"/>
  <c r="M468" i="14"/>
  <c r="P468" i="14" s="1"/>
  <c r="L468" i="14"/>
  <c r="O468" i="14" s="1"/>
  <c r="J466" i="14"/>
  <c r="I466" i="14"/>
  <c r="K466" i="14" s="1"/>
  <c r="J465" i="14"/>
  <c r="I465" i="14"/>
  <c r="I464" i="14"/>
  <c r="I463" i="14"/>
  <c r="I462" i="14"/>
  <c r="I443" i="14" s="1"/>
  <c r="K443" i="14" s="1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L454" i="14"/>
  <c r="O454" i="14" s="1"/>
  <c r="P449" i="14"/>
  <c r="N449" i="14"/>
  <c r="N446" i="14" s="1"/>
  <c r="L449" i="14"/>
  <c r="O449" i="14" s="1"/>
  <c r="P448" i="14"/>
  <c r="O448" i="14"/>
  <c r="P447" i="14"/>
  <c r="N447" i="14"/>
  <c r="M447" i="14"/>
  <c r="P446" i="14"/>
  <c r="M446" i="14"/>
  <c r="O445" i="14"/>
  <c r="N445" i="14"/>
  <c r="M445" i="14"/>
  <c r="P445" i="14" s="1"/>
  <c r="L445" i="14"/>
  <c r="N444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O431" i="14" s="1"/>
  <c r="P430" i="14"/>
  <c r="O430" i="14"/>
  <c r="N429" i="14"/>
  <c r="M429" i="14"/>
  <c r="P429" i="14" s="1"/>
  <c r="N428" i="14"/>
  <c r="N424" i="14" s="1"/>
  <c r="L424" i="14"/>
  <c r="L422" i="14" s="1"/>
  <c r="P423" i="14"/>
  <c r="O423" i="14"/>
  <c r="P420" i="14"/>
  <c r="O420" i="14"/>
  <c r="N420" i="14"/>
  <c r="M420" i="14"/>
  <c r="L420" i="14"/>
  <c r="J418" i="14"/>
  <c r="K413" i="14"/>
  <c r="K412" i="14"/>
  <c r="N410" i="14"/>
  <c r="N408" i="14" s="1"/>
  <c r="M410" i="14"/>
  <c r="M408" i="14" s="1"/>
  <c r="P408" i="14" s="1"/>
  <c r="L410" i="14"/>
  <c r="L408" i="14" s="1"/>
  <c r="O408" i="14" s="1"/>
  <c r="P409" i="14"/>
  <c r="O409" i="14"/>
  <c r="N407" i="14"/>
  <c r="N405" i="14" s="1"/>
  <c r="M407" i="14"/>
  <c r="M405" i="14" s="1"/>
  <c r="P405" i="14" s="1"/>
  <c r="L407" i="14"/>
  <c r="P406" i="14"/>
  <c r="O406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O397" i="14" s="1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N331" i="14" s="1"/>
  <c r="M333" i="14"/>
  <c r="L333" i="14"/>
  <c r="L331" i="14" s="1"/>
  <c r="P332" i="14"/>
  <c r="O332" i="14"/>
  <c r="P329" i="14"/>
  <c r="N329" i="14"/>
  <c r="M329" i="14"/>
  <c r="L329" i="14"/>
  <c r="O329" i="14" s="1"/>
  <c r="I327" i="14"/>
  <c r="I325" i="14"/>
  <c r="N323" i="14"/>
  <c r="N321" i="14" s="1"/>
  <c r="M323" i="14"/>
  <c r="M321" i="14" s="1"/>
  <c r="P321" i="14" s="1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P303" i="14" s="1"/>
  <c r="L303" i="14"/>
  <c r="L301" i="14" s="1"/>
  <c r="O301" i="14" s="1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P285" i="14" s="1"/>
  <c r="L285" i="14"/>
  <c r="P284" i="14"/>
  <c r="O284" i="14"/>
  <c r="N282" i="14"/>
  <c r="N280" i="14" s="1"/>
  <c r="M282" i="14"/>
  <c r="L282" i="14"/>
  <c r="P281" i="14"/>
  <c r="O281" i="14"/>
  <c r="N278" i="14"/>
  <c r="M278" i="14"/>
  <c r="L278" i="14"/>
  <c r="O278" i="14" s="1"/>
  <c r="J276" i="14"/>
  <c r="I271" i="14"/>
  <c r="K271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P266" i="14" s="1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26" i="14" s="1"/>
  <c r="J180" i="14" s="1"/>
  <c r="K236" i="14"/>
  <c r="J236" i="14"/>
  <c r="I236" i="14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M189" i="14"/>
  <c r="M187" i="14" s="1"/>
  <c r="P187" i="14" s="1"/>
  <c r="L189" i="14"/>
  <c r="L187" i="14" s="1"/>
  <c r="O187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K176" i="14" s="1"/>
  <c r="J174" i="14"/>
  <c r="N173" i="14"/>
  <c r="N171" i="14" s="1"/>
  <c r="M173" i="14"/>
  <c r="L173" i="14"/>
  <c r="L171" i="14" s="1"/>
  <c r="O171" i="14" s="1"/>
  <c r="P172" i="14"/>
  <c r="O172" i="14"/>
  <c r="N170" i="14"/>
  <c r="N168" i="14" s="1"/>
  <c r="M170" i="14"/>
  <c r="M168" i="14" s="1"/>
  <c r="L170" i="14"/>
  <c r="L168" i="14" s="1"/>
  <c r="P169" i="14"/>
  <c r="O169" i="14"/>
  <c r="P166" i="14"/>
  <c r="N166" i="14"/>
  <c r="M166" i="14"/>
  <c r="L166" i="14"/>
  <c r="I159" i="14"/>
  <c r="I148" i="14" s="1"/>
  <c r="K148" i="14" s="1"/>
  <c r="N157" i="14"/>
  <c r="N155" i="14" s="1"/>
  <c r="M157" i="14"/>
  <c r="L157" i="14"/>
  <c r="O157" i="14" s="1"/>
  <c r="P156" i="14"/>
  <c r="O156" i="14"/>
  <c r="N154" i="14"/>
  <c r="M154" i="14"/>
  <c r="M152" i="14" s="1"/>
  <c r="L154" i="14"/>
  <c r="O154" i="14" s="1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L138" i="14" s="1"/>
  <c r="O138" i="14" s="1"/>
  <c r="P139" i="14"/>
  <c r="O139" i="14"/>
  <c r="N137" i="14"/>
  <c r="N135" i="14" s="1"/>
  <c r="M137" i="14"/>
  <c r="P137" i="14" s="1"/>
  <c r="L137" i="14"/>
  <c r="O137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P123" i="14"/>
  <c r="O123" i="14"/>
  <c r="P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I86" i="14" s="1"/>
  <c r="K86" i="14" s="1"/>
  <c r="N96" i="14"/>
  <c r="N94" i="14" s="1"/>
  <c r="M96" i="14"/>
  <c r="L96" i="14"/>
  <c r="O96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N89" i="14"/>
  <c r="M89" i="14"/>
  <c r="L89" i="14"/>
  <c r="O89" i="14" s="1"/>
  <c r="J86" i="14"/>
  <c r="I84" i="14"/>
  <c r="K84" i="14" s="1"/>
  <c r="I83" i="14"/>
  <c r="I82" i="14"/>
  <c r="K82" i="14" s="1"/>
  <c r="I81" i="14"/>
  <c r="K81" i="14" s="1"/>
  <c r="I80" i="14"/>
  <c r="I79" i="14"/>
  <c r="K79" i="14" s="1"/>
  <c r="I78" i="14"/>
  <c r="K78" i="14" s="1"/>
  <c r="J77" i="14"/>
  <c r="J65" i="14" s="1"/>
  <c r="J76" i="14"/>
  <c r="N74" i="14"/>
  <c r="M74" i="14"/>
  <c r="P74" i="14" s="1"/>
  <c r="L74" i="14"/>
  <c r="L72" i="14" s="1"/>
  <c r="O72" i="14" s="1"/>
  <c r="P73" i="14"/>
  <c r="O73" i="14"/>
  <c r="N71" i="14"/>
  <c r="N69" i="14" s="1"/>
  <c r="M71" i="14"/>
  <c r="P71" i="14" s="1"/>
  <c r="L71" i="14"/>
  <c r="L69" i="14" s="1"/>
  <c r="O69" i="14" s="1"/>
  <c r="P70" i="14"/>
  <c r="O70" i="14"/>
  <c r="O67" i="14"/>
  <c r="N67" i="14"/>
  <c r="M67" i="14"/>
  <c r="L67" i="14"/>
  <c r="J64" i="14"/>
  <c r="N61" i="14"/>
  <c r="N59" i="14" s="1"/>
  <c r="M61" i="14"/>
  <c r="P61" i="14" s="1"/>
  <c r="L61" i="14"/>
  <c r="O61" i="14" s="1"/>
  <c r="P60" i="14"/>
  <c r="O60" i="14"/>
  <c r="N58" i="14"/>
  <c r="M58" i="14"/>
  <c r="M56" i="14" s="1"/>
  <c r="L58" i="14"/>
  <c r="P57" i="14"/>
  <c r="O57" i="14"/>
  <c r="P54" i="14"/>
  <c r="N54" i="14"/>
  <c r="M54" i="14"/>
  <c r="L54" i="14"/>
  <c r="N49" i="14"/>
  <c r="N47" i="14" s="1"/>
  <c r="M49" i="14"/>
  <c r="P49" i="14" s="1"/>
  <c r="L49" i="14"/>
  <c r="L47" i="14" s="1"/>
  <c r="O47" i="14" s="1"/>
  <c r="P48" i="14"/>
  <c r="O48" i="14"/>
  <c r="N46" i="14"/>
  <c r="M46" i="14"/>
  <c r="M44" i="14" s="1"/>
  <c r="L46" i="14"/>
  <c r="L44" i="14" s="1"/>
  <c r="P45" i="14"/>
  <c r="O45" i="14"/>
  <c r="P42" i="14"/>
  <c r="N42" i="14"/>
  <c r="M42" i="14"/>
  <c r="L42" i="14"/>
  <c r="N36" i="14"/>
  <c r="M36" i="14"/>
  <c r="P36" i="14" s="1"/>
  <c r="P35" i="14"/>
  <c r="N35" i="14"/>
  <c r="N34" i="14" s="1"/>
  <c r="M35" i="14"/>
  <c r="L35" i="14"/>
  <c r="P34" i="14"/>
  <c r="M34" i="14"/>
  <c r="O32" i="14"/>
  <c r="N32" i="14"/>
  <c r="M32" i="14"/>
  <c r="P32" i="14" s="1"/>
  <c r="L32" i="14"/>
  <c r="N29" i="14"/>
  <c r="L29" i="14"/>
  <c r="O25" i="14"/>
  <c r="N25" i="14"/>
  <c r="N19" i="14" s="1"/>
  <c r="M25" i="14"/>
  <c r="P25" i="14" s="1"/>
  <c r="L25" i="14"/>
  <c r="P22" i="14"/>
  <c r="N22" i="14"/>
  <c r="M22" i="14"/>
  <c r="L22" i="14"/>
  <c r="M19" i="14"/>
  <c r="P19" i="14" s="1"/>
  <c r="L15" i="14"/>
  <c r="M12" i="14"/>
  <c r="P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O791" i="13" s="1"/>
  <c r="P790" i="13"/>
  <c r="O790" i="13"/>
  <c r="P789" i="13"/>
  <c r="N789" i="13"/>
  <c r="M789" i="13"/>
  <c r="M788" i="13"/>
  <c r="P787" i="13"/>
  <c r="N787" i="13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P690" i="13"/>
  <c r="N690" i="13"/>
  <c r="N687" i="13" s="1"/>
  <c r="L690" i="13"/>
  <c r="O690" i="13" s="1"/>
  <c r="P688" i="13"/>
  <c r="N688" i="13"/>
  <c r="M688" i="13"/>
  <c r="M687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5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O660" i="13" s="1"/>
  <c r="P659" i="13"/>
  <c r="O659" i="13"/>
  <c r="N658" i="13"/>
  <c r="N657" i="13"/>
  <c r="P656" i="13"/>
  <c r="N656" i="13"/>
  <c r="N655" i="13" s="1"/>
  <c r="M656" i="13"/>
  <c r="L656" i="13"/>
  <c r="O656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4" i="13"/>
  <c r="N632" i="13" s="1"/>
  <c r="L634" i="13"/>
  <c r="P633" i="13"/>
  <c r="O633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J583" i="13"/>
  <c r="J582" i="13"/>
  <c r="J576" i="13" s="1"/>
  <c r="J559" i="13" s="1"/>
  <c r="J543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L546" i="13" s="1"/>
  <c r="P548" i="13"/>
  <c r="O548" i="13"/>
  <c r="N546" i="13"/>
  <c r="O545" i="13"/>
  <c r="N545" i="13"/>
  <c r="L545" i="13"/>
  <c r="N544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O535" i="13" s="1"/>
  <c r="P534" i="13"/>
  <c r="O534" i="13"/>
  <c r="P533" i="13"/>
  <c r="N533" i="13"/>
  <c r="M533" i="13"/>
  <c r="N528" i="13"/>
  <c r="L528" i="13"/>
  <c r="P527" i="13"/>
  <c r="O527" i="13"/>
  <c r="N526" i="13"/>
  <c r="N525" i="13"/>
  <c r="P524" i="13"/>
  <c r="N524" i="13"/>
  <c r="N523" i="13" s="1"/>
  <c r="M524" i="13"/>
  <c r="L524" i="13"/>
  <c r="O524" i="13" s="1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4" i="13" s="1"/>
  <c r="P506" i="13"/>
  <c r="O506" i="13"/>
  <c r="P505" i="13"/>
  <c r="N505" i="13"/>
  <c r="M505" i="13"/>
  <c r="L505" i="13"/>
  <c r="O505" i="13" s="1"/>
  <c r="O504" i="13"/>
  <c r="M504" i="13"/>
  <c r="P504" i="13" s="1"/>
  <c r="L504" i="13"/>
  <c r="P503" i="13"/>
  <c r="N503" i="13"/>
  <c r="M503" i="13"/>
  <c r="L503" i="13"/>
  <c r="L502" i="13" s="1"/>
  <c r="O502" i="13" s="1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N472" i="13"/>
  <c r="N470" i="13" s="1"/>
  <c r="L472" i="13"/>
  <c r="O472" i="13" s="1"/>
  <c r="P471" i="13"/>
  <c r="O471" i="13"/>
  <c r="N469" i="13"/>
  <c r="O468" i="13"/>
  <c r="N468" i="13"/>
  <c r="M468" i="13"/>
  <c r="L468" i="13"/>
  <c r="N467" i="13"/>
  <c r="J466" i="13"/>
  <c r="I466" i="13"/>
  <c r="J465" i="13"/>
  <c r="I465" i="13"/>
  <c r="K465" i="13" s="1"/>
  <c r="I464" i="13"/>
  <c r="I463" i="13"/>
  <c r="I462" i="13"/>
  <c r="I460" i="13"/>
  <c r="K460" i="13" s="1"/>
  <c r="K458" i="13"/>
  <c r="P456" i="13"/>
  <c r="L456" i="13"/>
  <c r="P455" i="13"/>
  <c r="O455" i="13"/>
  <c r="N454" i="13"/>
  <c r="M454" i="13"/>
  <c r="P454" i="13" s="1"/>
  <c r="N449" i="13"/>
  <c r="N447" i="13" s="1"/>
  <c r="L449" i="13"/>
  <c r="L446" i="13" s="1"/>
  <c r="P448" i="13"/>
  <c r="O448" i="13"/>
  <c r="N446" i="13"/>
  <c r="O445" i="13"/>
  <c r="N445" i="13"/>
  <c r="N444" i="13" s="1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P430" i="13"/>
  <c r="O430" i="13"/>
  <c r="P429" i="13"/>
  <c r="N429" i="13"/>
  <c r="M429" i="13"/>
  <c r="L429" i="13"/>
  <c r="O429" i="13" s="1"/>
  <c r="N424" i="13"/>
  <c r="L424" i="13"/>
  <c r="P423" i="13"/>
  <c r="O423" i="13"/>
  <c r="N422" i="13"/>
  <c r="N421" i="13"/>
  <c r="P420" i="13"/>
  <c r="N420" i="13"/>
  <c r="M420" i="13"/>
  <c r="L420" i="13"/>
  <c r="N419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N405" i="13" s="1"/>
  <c r="M407" i="13"/>
  <c r="L407" i="13"/>
  <c r="O407" i="13" s="1"/>
  <c r="P406" i="13"/>
  <c r="O406" i="13"/>
  <c r="N403" i="13"/>
  <c r="M403" i="13"/>
  <c r="P403" i="13" s="1"/>
  <c r="L403" i="13"/>
  <c r="O403" i="13" s="1"/>
  <c r="K401" i="13"/>
  <c r="J401" i="13"/>
  <c r="I401" i="13"/>
  <c r="K400" i="13"/>
  <c r="K399" i="13"/>
  <c r="N397" i="13"/>
  <c r="N395" i="13" s="1"/>
  <c r="M397" i="13"/>
  <c r="L397" i="13"/>
  <c r="P396" i="13"/>
  <c r="O396" i="13"/>
  <c r="N394" i="13"/>
  <c r="N392" i="13" s="1"/>
  <c r="M394" i="13"/>
  <c r="L394" i="13"/>
  <c r="O394" i="13" s="1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L353" i="13"/>
  <c r="L351" i="13" s="1"/>
  <c r="P352" i="13"/>
  <c r="O352" i="13"/>
  <c r="N350" i="13"/>
  <c r="M350" i="13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P335" i="13"/>
  <c r="O335" i="13"/>
  <c r="N333" i="13"/>
  <c r="M333" i="13"/>
  <c r="M331" i="13" s="1"/>
  <c r="L333" i="13"/>
  <c r="P332" i="13"/>
  <c r="O332" i="13"/>
  <c r="P329" i="13"/>
  <c r="O329" i="13"/>
  <c r="N329" i="13"/>
  <c r="M329" i="13"/>
  <c r="L329" i="13"/>
  <c r="I327" i="13"/>
  <c r="I325" i="13"/>
  <c r="N323" i="13"/>
  <c r="N321" i="13" s="1"/>
  <c r="M323" i="13"/>
  <c r="P323" i="13" s="1"/>
  <c r="L323" i="13"/>
  <c r="O323" i="13" s="1"/>
  <c r="P322" i="13"/>
  <c r="O322" i="13"/>
  <c r="N320" i="13"/>
  <c r="M320" i="13"/>
  <c r="L320" i="13"/>
  <c r="L318" i="13" s="1"/>
  <c r="P319" i="13"/>
  <c r="O319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P305" i="13"/>
  <c r="O305" i="13"/>
  <c r="N303" i="13"/>
  <c r="N301" i="13" s="1"/>
  <c r="M303" i="13"/>
  <c r="L303" i="13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P284" i="13"/>
  <c r="O284" i="13"/>
  <c r="N282" i="13"/>
  <c r="M282" i="13"/>
  <c r="P282" i="13" s="1"/>
  <c r="L282" i="13"/>
  <c r="L280" i="13" s="1"/>
  <c r="O280" i="13" s="1"/>
  <c r="P281" i="13"/>
  <c r="O281" i="13"/>
  <c r="P278" i="13"/>
  <c r="N278" i="13"/>
  <c r="M278" i="13"/>
  <c r="L278" i="13"/>
  <c r="J276" i="13"/>
  <c r="I271" i="13"/>
  <c r="N269" i="13"/>
  <c r="N267" i="13" s="1"/>
  <c r="M269" i="13"/>
  <c r="L269" i="13"/>
  <c r="P268" i="13"/>
  <c r="O268" i="13"/>
  <c r="N266" i="13"/>
  <c r="N264" i="13" s="1"/>
  <c r="M266" i="13"/>
  <c r="L266" i="13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N227" i="13" s="1"/>
  <c r="J248" i="13"/>
  <c r="K247" i="13"/>
  <c r="K246" i="13"/>
  <c r="I244" i="13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I224" i="13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N184" i="13" s="1"/>
  <c r="M186" i="13"/>
  <c r="M184" i="13" s="1"/>
  <c r="L186" i="13"/>
  <c r="P185" i="13"/>
  <c r="O185" i="13"/>
  <c r="O182" i="13"/>
  <c r="N182" i="13"/>
  <c r="M182" i="13"/>
  <c r="L182" i="13"/>
  <c r="J177" i="13"/>
  <c r="I176" i="13"/>
  <c r="I174" i="13" s="1"/>
  <c r="I164" i="13" s="1"/>
  <c r="J174" i="13"/>
  <c r="J164" i="13" s="1"/>
  <c r="N173" i="13"/>
  <c r="M173" i="13"/>
  <c r="M171" i="13" s="1"/>
  <c r="P171" i="13" s="1"/>
  <c r="L173" i="13"/>
  <c r="L171" i="13" s="1"/>
  <c r="O171" i="13" s="1"/>
  <c r="P172" i="13"/>
  <c r="O172" i="13"/>
  <c r="N170" i="13"/>
  <c r="N168" i="13" s="1"/>
  <c r="M170" i="13"/>
  <c r="L170" i="13"/>
  <c r="P169" i="13"/>
  <c r="O169" i="13"/>
  <c r="O166" i="13"/>
  <c r="N166" i="13"/>
  <c r="M166" i="13"/>
  <c r="P166" i="13" s="1"/>
  <c r="L166" i="13"/>
  <c r="I159" i="13"/>
  <c r="K159" i="13" s="1"/>
  <c r="N157" i="13"/>
  <c r="N155" i="13" s="1"/>
  <c r="M157" i="13"/>
  <c r="L157" i="13"/>
  <c r="O157" i="13" s="1"/>
  <c r="P156" i="13"/>
  <c r="O156" i="13"/>
  <c r="N154" i="13"/>
  <c r="N152" i="13" s="1"/>
  <c r="M154" i="13"/>
  <c r="P154" i="13" s="1"/>
  <c r="L154" i="13"/>
  <c r="P153" i="13"/>
  <c r="O153" i="13"/>
  <c r="O150" i="13"/>
  <c r="N150" i="13"/>
  <c r="M150" i="13"/>
  <c r="L150" i="13"/>
  <c r="J148" i="13"/>
  <c r="I146" i="13"/>
  <c r="I130" i="13" s="1"/>
  <c r="K130" i="13" s="1"/>
  <c r="I145" i="13"/>
  <c r="I144" i="13"/>
  <c r="N140" i="13"/>
  <c r="N138" i="13" s="1"/>
  <c r="M140" i="13"/>
  <c r="M138" i="13" s="1"/>
  <c r="L140" i="13"/>
  <c r="P139" i="13"/>
  <c r="O139" i="13"/>
  <c r="N137" i="13"/>
  <c r="M137" i="13"/>
  <c r="M135" i="13" s="1"/>
  <c r="L137" i="13"/>
  <c r="L135" i="13" s="1"/>
  <c r="P136" i="13"/>
  <c r="O136" i="13"/>
  <c r="P133" i="13"/>
  <c r="N133" i="13"/>
  <c r="M133" i="13"/>
  <c r="L133" i="13"/>
  <c r="J130" i="13"/>
  <c r="N127" i="13"/>
  <c r="N125" i="13" s="1"/>
  <c r="M127" i="13"/>
  <c r="P127" i="13" s="1"/>
  <c r="L127" i="13"/>
  <c r="P126" i="13"/>
  <c r="O126" i="13"/>
  <c r="N124" i="13"/>
  <c r="M124" i="13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J86" i="13" s="1"/>
  <c r="I98" i="13"/>
  <c r="K98" i="13" s="1"/>
  <c r="N96" i="13"/>
  <c r="N94" i="13" s="1"/>
  <c r="M96" i="13"/>
  <c r="L96" i="13"/>
  <c r="P95" i="13"/>
  <c r="O95" i="13"/>
  <c r="N93" i="13"/>
  <c r="M93" i="13"/>
  <c r="L93" i="13"/>
  <c r="L91" i="13" s="1"/>
  <c r="P92" i="13"/>
  <c r="O92" i="13"/>
  <c r="O89" i="13"/>
  <c r="N89" i="13"/>
  <c r="M89" i="13"/>
  <c r="L89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O74" i="13" s="1"/>
  <c r="P73" i="13"/>
  <c r="O73" i="13"/>
  <c r="N71" i="13"/>
  <c r="M71" i="13"/>
  <c r="L71" i="13"/>
  <c r="P70" i="13"/>
  <c r="O70" i="13"/>
  <c r="P67" i="13"/>
  <c r="N67" i="13"/>
  <c r="M67" i="13"/>
  <c r="L67" i="13"/>
  <c r="O67" i="13" s="1"/>
  <c r="J64" i="13"/>
  <c r="N61" i="13"/>
  <c r="N59" i="13" s="1"/>
  <c r="M61" i="13"/>
  <c r="M59" i="13" s="1"/>
  <c r="L61" i="13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L49" i="13"/>
  <c r="O49" i="13" s="1"/>
  <c r="P48" i="13"/>
  <c r="O48" i="13"/>
  <c r="N46" i="13"/>
  <c r="M46" i="13"/>
  <c r="M44" i="13" s="1"/>
  <c r="L46" i="13"/>
  <c r="L44" i="13" s="1"/>
  <c r="P45" i="13"/>
  <c r="O45" i="13"/>
  <c r="P42" i="13"/>
  <c r="N42" i="13"/>
  <c r="M42" i="13"/>
  <c r="L42" i="13"/>
  <c r="N36" i="13"/>
  <c r="M36" i="13"/>
  <c r="P36" i="13" s="1"/>
  <c r="P35" i="13"/>
  <c r="N35" i="13"/>
  <c r="N34" i="13" s="1"/>
  <c r="M35" i="13"/>
  <c r="L35" i="13"/>
  <c r="O35" i="13" s="1"/>
  <c r="N33" i="13"/>
  <c r="O32" i="13"/>
  <c r="N32" i="13"/>
  <c r="M32" i="13"/>
  <c r="L32" i="13"/>
  <c r="N29" i="13"/>
  <c r="L29" i="13"/>
  <c r="O29" i="13" s="1"/>
  <c r="O25" i="13"/>
  <c r="N25" i="13"/>
  <c r="M25" i="13"/>
  <c r="L25" i="13"/>
  <c r="P22" i="13"/>
  <c r="N22" i="13"/>
  <c r="M22" i="13"/>
  <c r="L22" i="13"/>
  <c r="O22" i="13" s="1"/>
  <c r="N15" i="13"/>
  <c r="L15" i="13"/>
  <c r="O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P807" i="12" s="1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P790" i="12"/>
  <c r="O790" i="12"/>
  <c r="M789" i="12"/>
  <c r="P789" i="12" s="1"/>
  <c r="M788" i="12"/>
  <c r="P788" i="12" s="1"/>
  <c r="P787" i="12"/>
  <c r="N787" i="12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M756" i="12"/>
  <c r="P756" i="12" s="1"/>
  <c r="L756" i="12"/>
  <c r="O756" i="12" s="1"/>
  <c r="N755" i="12"/>
  <c r="N754" i="12" s="1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N685" i="12" s="1"/>
  <c r="L690" i="12"/>
  <c r="O690" i="12" s="1"/>
  <c r="N688" i="12"/>
  <c r="M688" i="12"/>
  <c r="P688" i="12" s="1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N657" i="12" s="1"/>
  <c r="N655" i="12" s="1"/>
  <c r="L660" i="12"/>
  <c r="O660" i="12" s="1"/>
  <c r="P659" i="12"/>
  <c r="O659" i="12"/>
  <c r="P658" i="12"/>
  <c r="N658" i="12"/>
  <c r="M658" i="12"/>
  <c r="P657" i="12"/>
  <c r="M657" i="12"/>
  <c r="M655" i="12" s="1"/>
  <c r="P655" i="12" s="1"/>
  <c r="O656" i="12"/>
  <c r="N656" i="12"/>
  <c r="M656" i="12"/>
  <c r="P656" i="12" s="1"/>
  <c r="L656" i="12"/>
  <c r="K652" i="12"/>
  <c r="J652" i="12"/>
  <c r="J651" i="12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4" i="12"/>
  <c r="L634" i="12"/>
  <c r="L632" i="12" s="1"/>
  <c r="O632" i="12" s="1"/>
  <c r="P633" i="12"/>
  <c r="O633" i="12"/>
  <c r="N632" i="12"/>
  <c r="N631" i="12"/>
  <c r="P630" i="12"/>
  <c r="N630" i="12"/>
  <c r="M630" i="12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82" i="12"/>
  <c r="J577" i="12"/>
  <c r="I577" i="12"/>
  <c r="K577" i="12" s="1"/>
  <c r="J576" i="12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P555" i="12"/>
  <c r="N555" i="12"/>
  <c r="M555" i="12"/>
  <c r="N549" i="12"/>
  <c r="L549" i="12"/>
  <c r="P548" i="12"/>
  <c r="O548" i="12"/>
  <c r="N546" i="12"/>
  <c r="P545" i="12"/>
  <c r="O545" i="12"/>
  <c r="N545" i="12"/>
  <c r="N544" i="12" s="1"/>
  <c r="M545" i="12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L533" i="12" s="1"/>
  <c r="O533" i="12" s="1"/>
  <c r="P534" i="12"/>
  <c r="O534" i="12"/>
  <c r="P533" i="12"/>
  <c r="N533" i="12"/>
  <c r="M533" i="12"/>
  <c r="P528" i="12"/>
  <c r="N528" i="12"/>
  <c r="N525" i="12" s="1"/>
  <c r="L528" i="12"/>
  <c r="P527" i="12"/>
  <c r="O527" i="12"/>
  <c r="P526" i="12"/>
  <c r="N526" i="12"/>
  <c r="M526" i="12"/>
  <c r="M525" i="12"/>
  <c r="P525" i="12" s="1"/>
  <c r="N524" i="12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N502" i="12" s="1"/>
  <c r="P506" i="12"/>
  <c r="O506" i="12"/>
  <c r="N505" i="12"/>
  <c r="M505" i="12"/>
  <c r="P505" i="12" s="1"/>
  <c r="L505" i="12"/>
  <c r="O505" i="12" s="1"/>
  <c r="M504" i="12"/>
  <c r="P504" i="12" s="1"/>
  <c r="L504" i="12"/>
  <c r="O504" i="12" s="1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N469" i="12"/>
  <c r="N467" i="12" s="1"/>
  <c r="N468" i="12"/>
  <c r="M468" i="12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I443" i="12" s="1"/>
  <c r="K443" i="12" s="1"/>
  <c r="I460" i="12"/>
  <c r="K458" i="12"/>
  <c r="P456" i="12"/>
  <c r="L456" i="12"/>
  <c r="O456" i="12" s="1"/>
  <c r="P455" i="12"/>
  <c r="O455" i="12"/>
  <c r="P454" i="12"/>
  <c r="N454" i="12"/>
  <c r="M454" i="12"/>
  <c r="L454" i="12"/>
  <c r="O454" i="12" s="1"/>
  <c r="N449" i="12"/>
  <c r="L449" i="12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J434" i="12"/>
  <c r="P431" i="12"/>
  <c r="L431" i="12"/>
  <c r="O431" i="12" s="1"/>
  <c r="P430" i="12"/>
  <c r="O430" i="12"/>
  <c r="P429" i="12"/>
  <c r="N429" i="12"/>
  <c r="M429" i="12"/>
  <c r="L429" i="12"/>
  <c r="O429" i="12" s="1"/>
  <c r="N424" i="12"/>
  <c r="N422" i="12" s="1"/>
  <c r="L424" i="12"/>
  <c r="O424" i="12" s="1"/>
  <c r="P423" i="12"/>
  <c r="O423" i="12"/>
  <c r="N421" i="12"/>
  <c r="P420" i="12"/>
  <c r="O420" i="12"/>
  <c r="N420" i="12"/>
  <c r="N419" i="12" s="1"/>
  <c r="M420" i="12"/>
  <c r="L420" i="12"/>
  <c r="J418" i="12"/>
  <c r="K413" i="12"/>
  <c r="K412" i="12"/>
  <c r="N410" i="12"/>
  <c r="N408" i="12" s="1"/>
  <c r="M410" i="12"/>
  <c r="M408" i="12" s="1"/>
  <c r="P408" i="12" s="1"/>
  <c r="L410" i="12"/>
  <c r="L408" i="12" s="1"/>
  <c r="O408" i="12" s="1"/>
  <c r="P409" i="12"/>
  <c r="O409" i="12"/>
  <c r="N407" i="12"/>
  <c r="N405" i="12" s="1"/>
  <c r="M407" i="12"/>
  <c r="M405" i="12" s="1"/>
  <c r="P405" i="12" s="1"/>
  <c r="L407" i="12"/>
  <c r="L405" i="12" s="1"/>
  <c r="O405" i="12" s="1"/>
  <c r="P406" i="12"/>
  <c r="O406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L397" i="12"/>
  <c r="O397" i="12" s="1"/>
  <c r="P396" i="12"/>
  <c r="O396" i="12"/>
  <c r="N394" i="12"/>
  <c r="M394" i="12"/>
  <c r="P394" i="12" s="1"/>
  <c r="L394" i="12"/>
  <c r="L392" i="12" s="1"/>
  <c r="O392" i="12" s="1"/>
  <c r="P393" i="12"/>
  <c r="O393" i="12"/>
  <c r="P390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N348" i="12" s="1"/>
  <c r="M350" i="12"/>
  <c r="L350" i="12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M333" i="12"/>
  <c r="L333" i="12"/>
  <c r="L331" i="12" s="1"/>
  <c r="P332" i="12"/>
  <c r="O332" i="12"/>
  <c r="P329" i="12"/>
  <c r="N329" i="12"/>
  <c r="M329" i="12"/>
  <c r="L329" i="12"/>
  <c r="O329" i="12" s="1"/>
  <c r="I327" i="12"/>
  <c r="I325" i="12"/>
  <c r="K325" i="12" s="1"/>
  <c r="N323" i="12"/>
  <c r="N321" i="12" s="1"/>
  <c r="M323" i="12"/>
  <c r="L323" i="12"/>
  <c r="O323" i="12" s="1"/>
  <c r="P322" i="12"/>
  <c r="O322" i="12"/>
  <c r="N320" i="12"/>
  <c r="N318" i="12" s="1"/>
  <c r="M320" i="12"/>
  <c r="L320" i="12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L304" i="12" s="1"/>
  <c r="O304" i="12" s="1"/>
  <c r="P305" i="12"/>
  <c r="O305" i="12"/>
  <c r="N303" i="12"/>
  <c r="N301" i="12" s="1"/>
  <c r="M303" i="12"/>
  <c r="P303" i="12" s="1"/>
  <c r="L303" i="12"/>
  <c r="L301" i="12" s="1"/>
  <c r="O301" i="12" s="1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P282" i="12" s="1"/>
  <c r="L282" i="12"/>
  <c r="O282" i="12" s="1"/>
  <c r="P281" i="12"/>
  <c r="O281" i="12"/>
  <c r="P278" i="12"/>
  <c r="N278" i="12"/>
  <c r="M278" i="12"/>
  <c r="L278" i="12"/>
  <c r="O278" i="12" s="1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N264" i="12" s="1"/>
  <c r="M266" i="12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J226" i="12"/>
  <c r="I225" i="12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M184" i="12" s="1"/>
  <c r="L186" i="12"/>
  <c r="P185" i="12"/>
  <c r="O185" i="12"/>
  <c r="N182" i="12"/>
  <c r="M182" i="12"/>
  <c r="P182" i="12" s="1"/>
  <c r="L182" i="12"/>
  <c r="O182" i="12" s="1"/>
  <c r="J180" i="12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N166" i="12"/>
  <c r="M166" i="12"/>
  <c r="P166" i="12" s="1"/>
  <c r="L166" i="12"/>
  <c r="O166" i="12" s="1"/>
  <c r="J164" i="12"/>
  <c r="I159" i="12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P154" i="12" s="1"/>
  <c r="L154" i="12"/>
  <c r="O154" i="12" s="1"/>
  <c r="P153" i="12"/>
  <c r="O153" i="12"/>
  <c r="O150" i="12"/>
  <c r="N150" i="12"/>
  <c r="M150" i="12"/>
  <c r="P150" i="12" s="1"/>
  <c r="L150" i="12"/>
  <c r="J148" i="12"/>
  <c r="I146" i="12"/>
  <c r="I130" i="12" s="1"/>
  <c r="K130" i="12" s="1"/>
  <c r="I145" i="12"/>
  <c r="I143" i="12" s="1"/>
  <c r="I144" i="12"/>
  <c r="N140" i="12"/>
  <c r="N138" i="12" s="1"/>
  <c r="M140" i="12"/>
  <c r="M138" i="12" s="1"/>
  <c r="P138" i="12" s="1"/>
  <c r="L140" i="12"/>
  <c r="O140" i="12" s="1"/>
  <c r="P139" i="12"/>
  <c r="O139" i="12"/>
  <c r="N137" i="12"/>
  <c r="N135" i="12" s="1"/>
  <c r="M137" i="12"/>
  <c r="M135" i="12" s="1"/>
  <c r="P135" i="12" s="1"/>
  <c r="L137" i="12"/>
  <c r="O137" i="12" s="1"/>
  <c r="P136" i="12"/>
  <c r="O136" i="12"/>
  <c r="P133" i="12"/>
  <c r="N133" i="12"/>
  <c r="M133" i="12"/>
  <c r="L133" i="12"/>
  <c r="O133" i="12" s="1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O120" i="12"/>
  <c r="N120" i="12"/>
  <c r="M120" i="12"/>
  <c r="P120" i="12" s="1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J86" i="12" s="1"/>
  <c r="I98" i="12"/>
  <c r="K98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P92" i="12"/>
  <c r="O92" i="12"/>
  <c r="O89" i="12"/>
  <c r="N89" i="12"/>
  <c r="M89" i="12"/>
  <c r="P89" i="12" s="1"/>
  <c r="L89" i="12"/>
  <c r="J87" i="12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K78" i="12" s="1"/>
  <c r="J77" i="12"/>
  <c r="J76" i="12"/>
  <c r="N74" i="12"/>
  <c r="N72" i="12" s="1"/>
  <c r="M74" i="12"/>
  <c r="M72" i="12" s="1"/>
  <c r="P72" i="12" s="1"/>
  <c r="L74" i="12"/>
  <c r="O74" i="12" s="1"/>
  <c r="P73" i="12"/>
  <c r="O73" i="12"/>
  <c r="N71" i="12"/>
  <c r="N69" i="12" s="1"/>
  <c r="M71" i="12"/>
  <c r="M69" i="12" s="1"/>
  <c r="P69" i="12" s="1"/>
  <c r="L71" i="12"/>
  <c r="O71" i="12" s="1"/>
  <c r="P70" i="12"/>
  <c r="O70" i="12"/>
  <c r="P67" i="12"/>
  <c r="N67" i="12"/>
  <c r="M67" i="12"/>
  <c r="L67" i="12"/>
  <c r="O67" i="12" s="1"/>
  <c r="J65" i="12"/>
  <c r="J64" i="12"/>
  <c r="N61" i="12"/>
  <c r="N59" i="12" s="1"/>
  <c r="M61" i="12"/>
  <c r="L61" i="12"/>
  <c r="O61" i="12" s="1"/>
  <c r="P60" i="12"/>
  <c r="O60" i="12"/>
  <c r="N58" i="12"/>
  <c r="M58" i="12"/>
  <c r="L58" i="12"/>
  <c r="P57" i="12"/>
  <c r="O57" i="12"/>
  <c r="O54" i="12"/>
  <c r="N54" i="12"/>
  <c r="M54" i="12"/>
  <c r="P54" i="12" s="1"/>
  <c r="L54" i="12"/>
  <c r="N49" i="12"/>
  <c r="N47" i="12" s="1"/>
  <c r="M49" i="12"/>
  <c r="M47" i="12" s="1"/>
  <c r="P47" i="12" s="1"/>
  <c r="L49" i="12"/>
  <c r="P48" i="12"/>
  <c r="O48" i="12"/>
  <c r="N46" i="12"/>
  <c r="M46" i="12"/>
  <c r="M44" i="12" s="1"/>
  <c r="L46" i="12"/>
  <c r="P45" i="12"/>
  <c r="O45" i="12"/>
  <c r="P42" i="12"/>
  <c r="N42" i="12"/>
  <c r="M42" i="12"/>
  <c r="L42" i="12"/>
  <c r="O42" i="12" s="1"/>
  <c r="N36" i="12"/>
  <c r="M36" i="12"/>
  <c r="P36" i="12" s="1"/>
  <c r="N35" i="12"/>
  <c r="M35" i="12"/>
  <c r="P35" i="12" s="1"/>
  <c r="L35" i="12"/>
  <c r="O35" i="12" s="1"/>
  <c r="N34" i="12"/>
  <c r="N33" i="12"/>
  <c r="P32" i="12"/>
  <c r="O32" i="12"/>
  <c r="N32" i="12"/>
  <c r="M32" i="12"/>
  <c r="L32" i="12"/>
  <c r="N31" i="12"/>
  <c r="N30" i="12"/>
  <c r="N29" i="12"/>
  <c r="M29" i="12"/>
  <c r="P29" i="12" s="1"/>
  <c r="L29" i="12"/>
  <c r="O29" i="12" s="1"/>
  <c r="N28" i="12"/>
  <c r="O25" i="12"/>
  <c r="N25" i="12"/>
  <c r="M25" i="12"/>
  <c r="P25" i="12" s="1"/>
  <c r="L25" i="12"/>
  <c r="N22" i="12"/>
  <c r="N19" i="12" s="1"/>
  <c r="M22" i="12"/>
  <c r="P22" i="12" s="1"/>
  <c r="L22" i="12"/>
  <c r="O22" i="12" s="1"/>
  <c r="M19" i="12"/>
  <c r="P19" i="12" s="1"/>
  <c r="N15" i="12"/>
  <c r="M15" i="12"/>
  <c r="P15" i="12" s="1"/>
  <c r="L15" i="12"/>
  <c r="O15" i="12" s="1"/>
  <c r="M12" i="12"/>
  <c r="P12" i="12" s="1"/>
  <c r="M9" i="12"/>
  <c r="P9" i="12" s="1"/>
  <c r="K823" i="15" l="1"/>
  <c r="K826" i="15"/>
  <c r="L555" i="12"/>
  <c r="O555" i="12" s="1"/>
  <c r="L789" i="13"/>
  <c r="O789" i="13" s="1"/>
  <c r="J721" i="15"/>
  <c r="N279" i="13"/>
  <c r="N277" i="13" s="1"/>
  <c r="I559" i="15"/>
  <c r="I543" i="15" s="1"/>
  <c r="K543" i="15" s="1"/>
  <c r="N404" i="15"/>
  <c r="L533" i="13"/>
  <c r="O533" i="13" s="1"/>
  <c r="L121" i="14"/>
  <c r="O121" i="14" s="1"/>
  <c r="N151" i="14"/>
  <c r="N149" i="14" s="1"/>
  <c r="P93" i="15"/>
  <c r="L229" i="13"/>
  <c r="M125" i="14"/>
  <c r="P125" i="14" s="1"/>
  <c r="O127" i="14"/>
  <c r="L152" i="14"/>
  <c r="O152" i="14" s="1"/>
  <c r="K369" i="15"/>
  <c r="K372" i="15"/>
  <c r="P397" i="15"/>
  <c r="P184" i="13"/>
  <c r="O71" i="15"/>
  <c r="L229" i="15"/>
  <c r="K822" i="15"/>
  <c r="K825" i="15"/>
  <c r="K828" i="15"/>
  <c r="L90" i="15"/>
  <c r="L88" i="15" s="1"/>
  <c r="N317" i="15"/>
  <c r="N315" i="15" s="1"/>
  <c r="L454" i="15"/>
  <c r="O454" i="15" s="1"/>
  <c r="I364" i="15"/>
  <c r="O56" i="15"/>
  <c r="O336" i="15"/>
  <c r="I208" i="15"/>
  <c r="K208" i="15" s="1"/>
  <c r="M304" i="15"/>
  <c r="P304" i="15" s="1"/>
  <c r="L404" i="14"/>
  <c r="O404" i="14" s="1"/>
  <c r="P58" i="15"/>
  <c r="N134" i="15"/>
  <c r="N132" i="15" s="1"/>
  <c r="M155" i="15"/>
  <c r="P155" i="15" s="1"/>
  <c r="M183" i="15"/>
  <c r="M181" i="15" s="1"/>
  <c r="N279" i="15"/>
  <c r="N277" i="15" s="1"/>
  <c r="K338" i="15"/>
  <c r="I442" i="15"/>
  <c r="K442" i="15" s="1"/>
  <c r="L547" i="15"/>
  <c r="M404" i="15"/>
  <c r="P404" i="15" s="1"/>
  <c r="L422" i="15"/>
  <c r="K823" i="13"/>
  <c r="N167" i="14"/>
  <c r="N165" i="14" s="1"/>
  <c r="M68" i="15"/>
  <c r="M66" i="15" s="1"/>
  <c r="P137" i="15"/>
  <c r="P140" i="15"/>
  <c r="P154" i="15"/>
  <c r="L429" i="14"/>
  <c r="O429" i="14" s="1"/>
  <c r="I77" i="15"/>
  <c r="I65" i="15" s="1"/>
  <c r="K65" i="15" s="1"/>
  <c r="N167" i="15"/>
  <c r="N165" i="15" s="1"/>
  <c r="L183" i="15"/>
  <c r="L181" i="15" s="1"/>
  <c r="L330" i="15"/>
  <c r="L328" i="15" s="1"/>
  <c r="J364" i="15"/>
  <c r="M94" i="15"/>
  <c r="P94" i="15" s="1"/>
  <c r="M330" i="15"/>
  <c r="M328" i="15" s="1"/>
  <c r="K381" i="15"/>
  <c r="M43" i="15"/>
  <c r="M41" i="15" s="1"/>
  <c r="N121" i="15"/>
  <c r="N119" i="15" s="1"/>
  <c r="L198" i="15"/>
  <c r="O198" i="15" s="1"/>
  <c r="L317" i="15"/>
  <c r="O317" i="15" s="1"/>
  <c r="L392" i="15"/>
  <c r="O392" i="15" s="1"/>
  <c r="L395" i="15"/>
  <c r="O395" i="15" s="1"/>
  <c r="M135" i="14"/>
  <c r="P135" i="14" s="1"/>
  <c r="L47" i="15"/>
  <c r="O47" i="15" s="1"/>
  <c r="L55" i="15"/>
  <c r="L53" i="15" s="1"/>
  <c r="P124" i="15"/>
  <c r="O170" i="15"/>
  <c r="M263" i="15"/>
  <c r="P263" i="15" s="1"/>
  <c r="K271" i="15"/>
  <c r="I297" i="15"/>
  <c r="K297" i="15" s="1"/>
  <c r="O351" i="15"/>
  <c r="K462" i="15"/>
  <c r="L789" i="15"/>
  <c r="O789" i="15" s="1"/>
  <c r="P351" i="14"/>
  <c r="K369" i="14"/>
  <c r="K385" i="14"/>
  <c r="M47" i="15"/>
  <c r="P47" i="15" s="1"/>
  <c r="M56" i="15"/>
  <c r="P56" i="15" s="1"/>
  <c r="K362" i="15"/>
  <c r="N183" i="15"/>
  <c r="N181" i="15" s="1"/>
  <c r="M125" i="15"/>
  <c r="P125" i="15" s="1"/>
  <c r="M264" i="15"/>
  <c r="P264" i="15" s="1"/>
  <c r="J722" i="13"/>
  <c r="M47" i="14"/>
  <c r="P47" i="14" s="1"/>
  <c r="M279" i="14"/>
  <c r="P279" i="14" s="1"/>
  <c r="M549" i="14"/>
  <c r="M547" i="14" s="1"/>
  <c r="P547" i="14" s="1"/>
  <c r="K822" i="14"/>
  <c r="K828" i="14"/>
  <c r="L69" i="15"/>
  <c r="K79" i="15"/>
  <c r="O96" i="15"/>
  <c r="N125" i="15"/>
  <c r="L151" i="15"/>
  <c r="L149" i="15" s="1"/>
  <c r="N151" i="15"/>
  <c r="N149" i="15" s="1"/>
  <c r="I233" i="15"/>
  <c r="K233" i="15" s="1"/>
  <c r="I237" i="15"/>
  <c r="K237" i="15" s="1"/>
  <c r="L230" i="15"/>
  <c r="O266" i="15"/>
  <c r="N280" i="15"/>
  <c r="P280" i="15" s="1"/>
  <c r="P282" i="15"/>
  <c r="P303" i="15"/>
  <c r="N318" i="15"/>
  <c r="O318" i="15" s="1"/>
  <c r="L321" i="15"/>
  <c r="O321" i="15" s="1"/>
  <c r="P323" i="15"/>
  <c r="L347" i="15"/>
  <c r="L345" i="15" s="1"/>
  <c r="K385" i="15"/>
  <c r="M472" i="15"/>
  <c r="M470" i="15" s="1"/>
  <c r="P470" i="15" s="1"/>
  <c r="M528" i="15"/>
  <c r="I628" i="15"/>
  <c r="K628" i="15" s="1"/>
  <c r="L639" i="15"/>
  <c r="O639" i="15" s="1"/>
  <c r="L688" i="15"/>
  <c r="O688" i="15" s="1"/>
  <c r="M279" i="15"/>
  <c r="M277" i="15" s="1"/>
  <c r="K193" i="15"/>
  <c r="O431" i="15"/>
  <c r="N43" i="15"/>
  <c r="L72" i="15"/>
  <c r="O72" i="15" s="1"/>
  <c r="K86" i="15"/>
  <c r="I112" i="15"/>
  <c r="K112" i="15" s="1"/>
  <c r="M121" i="15"/>
  <c r="M152" i="15"/>
  <c r="L217" i="15"/>
  <c r="O217" i="15" s="1"/>
  <c r="L283" i="15"/>
  <c r="O283" i="15" s="1"/>
  <c r="N300" i="15"/>
  <c r="P350" i="15"/>
  <c r="K378" i="15"/>
  <c r="L68" i="15"/>
  <c r="L66" i="15" s="1"/>
  <c r="J327" i="15"/>
  <c r="K327" i="15" s="1"/>
  <c r="O472" i="15"/>
  <c r="L36" i="15"/>
  <c r="O36" i="15" s="1"/>
  <c r="N90" i="14"/>
  <c r="N88" i="14" s="1"/>
  <c r="K460" i="14"/>
  <c r="L788" i="14"/>
  <c r="O788" i="14" s="1"/>
  <c r="L43" i="15"/>
  <c r="L41" i="15" s="1"/>
  <c r="M91" i="15"/>
  <c r="P91" i="15" s="1"/>
  <c r="N90" i="15"/>
  <c r="K98" i="15"/>
  <c r="L209" i="15"/>
  <c r="O209" i="15" s="1"/>
  <c r="L263" i="15"/>
  <c r="L261" i="15" s="1"/>
  <c r="I276" i="15"/>
  <c r="K276" i="15" s="1"/>
  <c r="O282" i="15"/>
  <c r="M334" i="15"/>
  <c r="P334" i="15" s="1"/>
  <c r="N347" i="15"/>
  <c r="N345" i="15" s="1"/>
  <c r="P351" i="15"/>
  <c r="K360" i="15"/>
  <c r="L391" i="15"/>
  <c r="L389" i="15" s="1"/>
  <c r="O389" i="15" s="1"/>
  <c r="L657" i="15"/>
  <c r="K359" i="14"/>
  <c r="K100" i="15"/>
  <c r="N152" i="15"/>
  <c r="L183" i="12"/>
  <c r="L181" i="12" s="1"/>
  <c r="L263" i="12"/>
  <c r="L261" i="12" s="1"/>
  <c r="N280" i="13"/>
  <c r="I233" i="14"/>
  <c r="K233" i="14" s="1"/>
  <c r="L317" i="14"/>
  <c r="O317" i="14" s="1"/>
  <c r="M347" i="14"/>
  <c r="M345" i="14" s="1"/>
  <c r="P74" i="15"/>
  <c r="M90" i="15"/>
  <c r="O93" i="15"/>
  <c r="M138" i="15"/>
  <c r="P138" i="15" s="1"/>
  <c r="I148" i="15"/>
  <c r="K148" i="15" s="1"/>
  <c r="O154" i="15"/>
  <c r="K255" i="15"/>
  <c r="N263" i="15"/>
  <c r="N261" i="15" s="1"/>
  <c r="M267" i="15"/>
  <c r="P267" i="15" s="1"/>
  <c r="P285" i="15"/>
  <c r="O303" i="15"/>
  <c r="L348" i="15"/>
  <c r="O348" i="15" s="1"/>
  <c r="M391" i="15"/>
  <c r="L446" i="15"/>
  <c r="L444" i="15" s="1"/>
  <c r="O444" i="15" s="1"/>
  <c r="L658" i="15"/>
  <c r="O658" i="15" s="1"/>
  <c r="K672" i="15"/>
  <c r="L788" i="15"/>
  <c r="O788" i="15" s="1"/>
  <c r="K821" i="15"/>
  <c r="K824" i="15"/>
  <c r="K827" i="15"/>
  <c r="N330" i="14"/>
  <c r="M72" i="15"/>
  <c r="P72" i="15" s="1"/>
  <c r="M135" i="15"/>
  <c r="P135" i="15" s="1"/>
  <c r="L167" i="15"/>
  <c r="N301" i="15"/>
  <c r="O301" i="15" s="1"/>
  <c r="J355" i="15"/>
  <c r="K355" i="15" s="1"/>
  <c r="M55" i="14"/>
  <c r="M53" i="14" s="1"/>
  <c r="M267" i="14"/>
  <c r="P267" i="14" s="1"/>
  <c r="M55" i="15"/>
  <c r="M53" i="15" s="1"/>
  <c r="O58" i="15"/>
  <c r="I76" i="15"/>
  <c r="O127" i="15"/>
  <c r="J143" i="15"/>
  <c r="J131" i="15" s="1"/>
  <c r="M151" i="15"/>
  <c r="L168" i="15"/>
  <c r="O168" i="15" s="1"/>
  <c r="M167" i="15"/>
  <c r="M165" i="15" s="1"/>
  <c r="O264" i="15"/>
  <c r="O269" i="15"/>
  <c r="L280" i="15"/>
  <c r="N298" i="15"/>
  <c r="O320" i="15"/>
  <c r="M348" i="15"/>
  <c r="P348" i="15" s="1"/>
  <c r="O350" i="15"/>
  <c r="P353" i="15"/>
  <c r="K374" i="15"/>
  <c r="N391" i="15"/>
  <c r="N389" i="15" s="1"/>
  <c r="P394" i="15"/>
  <c r="O407" i="15"/>
  <c r="L546" i="15"/>
  <c r="O546" i="15" s="1"/>
  <c r="K674" i="15"/>
  <c r="L658" i="12"/>
  <c r="O658" i="12" s="1"/>
  <c r="L231" i="15"/>
  <c r="N121" i="14"/>
  <c r="N119" i="14" s="1"/>
  <c r="O331" i="14"/>
  <c r="N55" i="15"/>
  <c r="N53" i="15" s="1"/>
  <c r="O61" i="15"/>
  <c r="L171" i="15"/>
  <c r="O171" i="15" s="1"/>
  <c r="L279" i="15"/>
  <c r="P331" i="15"/>
  <c r="N402" i="15"/>
  <c r="O410" i="15"/>
  <c r="K594" i="15"/>
  <c r="M301" i="15"/>
  <c r="O557" i="15"/>
  <c r="O528" i="14"/>
  <c r="L631" i="14"/>
  <c r="O631" i="14" s="1"/>
  <c r="P61" i="15"/>
  <c r="O91" i="15"/>
  <c r="L121" i="15"/>
  <c r="O124" i="15"/>
  <c r="M134" i="15"/>
  <c r="L134" i="15"/>
  <c r="L132" i="15" s="1"/>
  <c r="O157" i="15"/>
  <c r="I174" i="15"/>
  <c r="O331" i="15"/>
  <c r="M347" i="15"/>
  <c r="O353" i="15"/>
  <c r="K365" i="15"/>
  <c r="L404" i="15"/>
  <c r="O404" i="15" s="1"/>
  <c r="O528" i="15"/>
  <c r="J722" i="15"/>
  <c r="O12" i="15"/>
  <c r="L9" i="15"/>
  <c r="M304" i="14"/>
  <c r="P304" i="14" s="1"/>
  <c r="O182" i="15"/>
  <c r="L228" i="15"/>
  <c r="L249" i="15"/>
  <c r="O249" i="15" s="1"/>
  <c r="N55" i="13"/>
  <c r="N53" i="13" s="1"/>
  <c r="N121" i="13"/>
  <c r="N119" i="13" s="1"/>
  <c r="I297" i="13"/>
  <c r="K297" i="13" s="1"/>
  <c r="L347" i="13"/>
  <c r="L345" i="13" s="1"/>
  <c r="P186" i="14"/>
  <c r="O266" i="14"/>
  <c r="M280" i="14"/>
  <c r="P280" i="14" s="1"/>
  <c r="M283" i="14"/>
  <c r="P283" i="14" s="1"/>
  <c r="N300" i="14"/>
  <c r="N298" i="14" s="1"/>
  <c r="L318" i="14"/>
  <c r="O318" i="14" s="1"/>
  <c r="O549" i="14"/>
  <c r="K577" i="14"/>
  <c r="J721" i="14"/>
  <c r="P42" i="15"/>
  <c r="P59" i="15"/>
  <c r="N69" i="15"/>
  <c r="P71" i="15"/>
  <c r="J87" i="15"/>
  <c r="K99" i="15"/>
  <c r="L238" i="15"/>
  <c r="P329" i="15"/>
  <c r="L632" i="15"/>
  <c r="O632" i="15" s="1"/>
  <c r="O634" i="15"/>
  <c r="L631" i="15"/>
  <c r="L33" i="15"/>
  <c r="O686" i="15"/>
  <c r="P738" i="15"/>
  <c r="M737" i="15"/>
  <c r="P737" i="15" s="1"/>
  <c r="P67" i="15"/>
  <c r="O353" i="13"/>
  <c r="M183" i="14"/>
  <c r="M181" i="14" s="1"/>
  <c r="L231" i="14"/>
  <c r="I276" i="14"/>
  <c r="K276" i="14" s="1"/>
  <c r="M334" i="14"/>
  <c r="P334" i="14" s="1"/>
  <c r="K372" i="14"/>
  <c r="O25" i="15"/>
  <c r="L15" i="15"/>
  <c r="N44" i="15"/>
  <c r="N23" i="15"/>
  <c r="P46" i="15"/>
  <c r="O46" i="15"/>
  <c r="K87" i="15"/>
  <c r="M168" i="15"/>
  <c r="P168" i="15" s="1"/>
  <c r="P170" i="15"/>
  <c r="I216" i="15"/>
  <c r="K216" i="15" s="1"/>
  <c r="L304" i="15"/>
  <c r="O304" i="15" s="1"/>
  <c r="O306" i="15"/>
  <c r="L300" i="15"/>
  <c r="O59" i="15"/>
  <c r="P58" i="14"/>
  <c r="N263" i="14"/>
  <c r="N261" i="14" s="1"/>
  <c r="O410" i="14"/>
  <c r="L135" i="15"/>
  <c r="O135" i="15" s="1"/>
  <c r="O137" i="15"/>
  <c r="L23" i="15"/>
  <c r="L21" i="15" s="1"/>
  <c r="O166" i="15"/>
  <c r="M171" i="15"/>
  <c r="P171" i="15" s="1"/>
  <c r="P173" i="15"/>
  <c r="O184" i="15"/>
  <c r="K325" i="15"/>
  <c r="I314" i="15"/>
  <c r="K314" i="15" s="1"/>
  <c r="P168" i="14"/>
  <c r="I559" i="14"/>
  <c r="I543" i="14" s="1"/>
  <c r="K543" i="14" s="1"/>
  <c r="O641" i="14"/>
  <c r="O19" i="15"/>
  <c r="O32" i="15"/>
  <c r="L29" i="15"/>
  <c r="L138" i="15"/>
  <c r="O138" i="15" s="1"/>
  <c r="L26" i="15"/>
  <c r="O140" i="15"/>
  <c r="M184" i="15"/>
  <c r="P184" i="15" s="1"/>
  <c r="P186" i="15"/>
  <c r="M23" i="15"/>
  <c r="M187" i="15"/>
  <c r="P187" i="15" s="1"/>
  <c r="P189" i="15"/>
  <c r="M318" i="15"/>
  <c r="M317" i="15"/>
  <c r="P320" i="15"/>
  <c r="P445" i="15"/>
  <c r="N546" i="15"/>
  <c r="N547" i="15"/>
  <c r="N33" i="15"/>
  <c r="O49" i="14"/>
  <c r="P91" i="14"/>
  <c r="K340" i="14"/>
  <c r="K379" i="14"/>
  <c r="L446" i="14"/>
  <c r="O446" i="14" s="1"/>
  <c r="M26" i="15"/>
  <c r="N47" i="15"/>
  <c r="N26" i="15"/>
  <c r="N68" i="15"/>
  <c r="I130" i="15"/>
  <c r="K130" i="15" s="1"/>
  <c r="K146" i="15"/>
  <c r="K204" i="15"/>
  <c r="I197" i="15"/>
  <c r="K197" i="15" s="1"/>
  <c r="P29" i="15"/>
  <c r="P35" i="15"/>
  <c r="K370" i="15"/>
  <c r="M446" i="15"/>
  <c r="P446" i="15" s="1"/>
  <c r="M447" i="15"/>
  <c r="P447" i="15" s="1"/>
  <c r="P449" i="15"/>
  <c r="N525" i="15"/>
  <c r="N526" i="15"/>
  <c r="L533" i="15"/>
  <c r="O533" i="15" s="1"/>
  <c r="L525" i="15"/>
  <c r="L523" i="15" s="1"/>
  <c r="O535" i="15"/>
  <c r="O545" i="15"/>
  <c r="J592" i="15"/>
  <c r="K592" i="15" s="1"/>
  <c r="K593" i="15"/>
  <c r="O186" i="15"/>
  <c r="O189" i="15"/>
  <c r="P333" i="15"/>
  <c r="I417" i="15"/>
  <c r="K577" i="15"/>
  <c r="P755" i="15"/>
  <c r="M754" i="15"/>
  <c r="P754" i="15" s="1"/>
  <c r="I785" i="15"/>
  <c r="K785" i="15" s="1"/>
  <c r="K800" i="15"/>
  <c r="O806" i="15"/>
  <c r="L805" i="15"/>
  <c r="O805" i="15" s="1"/>
  <c r="P424" i="15"/>
  <c r="M421" i="15"/>
  <c r="M422" i="15"/>
  <c r="P504" i="15"/>
  <c r="M502" i="15"/>
  <c r="P502" i="15" s="1"/>
  <c r="N523" i="15"/>
  <c r="O526" i="15"/>
  <c r="N754" i="15"/>
  <c r="I275" i="15"/>
  <c r="J288" i="15"/>
  <c r="J275" i="15" s="1"/>
  <c r="M300" i="15"/>
  <c r="O333" i="15"/>
  <c r="O424" i="15"/>
  <c r="N421" i="15"/>
  <c r="N419" i="15" s="1"/>
  <c r="N414" i="15" s="1"/>
  <c r="N422" i="15"/>
  <c r="K435" i="15"/>
  <c r="J433" i="15"/>
  <c r="J417" i="15" s="1"/>
  <c r="K465" i="15"/>
  <c r="O503" i="15"/>
  <c r="L502" i="15"/>
  <c r="O502" i="15" s="1"/>
  <c r="J537" i="15"/>
  <c r="J522" i="15" s="1"/>
  <c r="K538" i="15"/>
  <c r="O549" i="15"/>
  <c r="N544" i="15"/>
  <c r="K561" i="15"/>
  <c r="P687" i="15"/>
  <c r="M685" i="15"/>
  <c r="P685" i="15" s="1"/>
  <c r="P771" i="15"/>
  <c r="M770" i="15"/>
  <c r="P770" i="15" s="1"/>
  <c r="O787" i="15"/>
  <c r="I143" i="15"/>
  <c r="N330" i="15"/>
  <c r="K340" i="15"/>
  <c r="K359" i="15"/>
  <c r="K379" i="15"/>
  <c r="P546" i="15"/>
  <c r="M544" i="15"/>
  <c r="M547" i="15"/>
  <c r="P547" i="15" s="1"/>
  <c r="P549" i="15"/>
  <c r="M786" i="15"/>
  <c r="P786" i="15" s="1"/>
  <c r="O403" i="15"/>
  <c r="P407" i="15"/>
  <c r="P410" i="15"/>
  <c r="L421" i="15"/>
  <c r="O449" i="15"/>
  <c r="O468" i="15"/>
  <c r="O524" i="15"/>
  <c r="I654" i="15"/>
  <c r="K654" i="15" s="1"/>
  <c r="P656" i="15"/>
  <c r="I522" i="15"/>
  <c r="K675" i="15"/>
  <c r="I434" i="15"/>
  <c r="L447" i="15"/>
  <c r="O447" i="15" s="1"/>
  <c r="L469" i="15"/>
  <c r="O469" i="15" s="1"/>
  <c r="L477" i="15"/>
  <c r="O477" i="15" s="1"/>
  <c r="K669" i="15"/>
  <c r="L687" i="15"/>
  <c r="O687" i="15" s="1"/>
  <c r="N183" i="14"/>
  <c r="N181" i="14" s="1"/>
  <c r="N56" i="14"/>
  <c r="P56" i="14" s="1"/>
  <c r="N152" i="14"/>
  <c r="P152" i="14" s="1"/>
  <c r="N184" i="14"/>
  <c r="P184" i="14" s="1"/>
  <c r="I190" i="14"/>
  <c r="K190" i="14" s="1"/>
  <c r="I260" i="14"/>
  <c r="K260" i="14" s="1"/>
  <c r="K309" i="14"/>
  <c r="L546" i="14"/>
  <c r="L544" i="14" s="1"/>
  <c r="O544" i="14" s="1"/>
  <c r="L68" i="13"/>
  <c r="O68" i="13" s="1"/>
  <c r="N43" i="12"/>
  <c r="N41" i="12" s="1"/>
  <c r="L231" i="13"/>
  <c r="M280" i="13"/>
  <c r="P280" i="13" s="1"/>
  <c r="L59" i="14"/>
  <c r="O59" i="14" s="1"/>
  <c r="I112" i="14"/>
  <c r="K112" i="14" s="1"/>
  <c r="M138" i="14"/>
  <c r="P138" i="14" s="1"/>
  <c r="O170" i="14"/>
  <c r="L238" i="14"/>
  <c r="O238" i="14" s="1"/>
  <c r="M264" i="14"/>
  <c r="P264" i="14" s="1"/>
  <c r="M300" i="14"/>
  <c r="M298" i="14" s="1"/>
  <c r="P298" i="14" s="1"/>
  <c r="L334" i="14"/>
  <c r="O334" i="14" s="1"/>
  <c r="O351" i="14"/>
  <c r="M392" i="14"/>
  <c r="P392" i="14" s="1"/>
  <c r="L395" i="14"/>
  <c r="O395" i="14" s="1"/>
  <c r="K435" i="14"/>
  <c r="O535" i="14"/>
  <c r="I364" i="13"/>
  <c r="M59" i="14"/>
  <c r="P59" i="14" s="1"/>
  <c r="N55" i="14"/>
  <c r="N53" i="14" s="1"/>
  <c r="L68" i="14"/>
  <c r="L66" i="14" s="1"/>
  <c r="O66" i="14" s="1"/>
  <c r="N68" i="14"/>
  <c r="N66" i="14" s="1"/>
  <c r="O93" i="14"/>
  <c r="K116" i="14"/>
  <c r="L122" i="14"/>
  <c r="O122" i="14" s="1"/>
  <c r="O173" i="14"/>
  <c r="O303" i="14"/>
  <c r="L657" i="14"/>
  <c r="O657" i="14" s="1"/>
  <c r="M183" i="13"/>
  <c r="M181" i="13" s="1"/>
  <c r="L55" i="14"/>
  <c r="L53" i="14" s="1"/>
  <c r="O186" i="14"/>
  <c r="L279" i="14"/>
  <c r="O279" i="14" s="1"/>
  <c r="L59" i="12"/>
  <c r="O59" i="12" s="1"/>
  <c r="K821" i="12"/>
  <c r="K824" i="12"/>
  <c r="K827" i="12"/>
  <c r="N317" i="13"/>
  <c r="N315" i="13" s="1"/>
  <c r="L36" i="14"/>
  <c r="O36" i="14" s="1"/>
  <c r="O333" i="14"/>
  <c r="O353" i="14"/>
  <c r="K360" i="14"/>
  <c r="N404" i="14"/>
  <c r="N402" i="14" s="1"/>
  <c r="K823" i="14"/>
  <c r="K271" i="13"/>
  <c r="I260" i="13"/>
  <c r="K260" i="13" s="1"/>
  <c r="N348" i="13"/>
  <c r="N347" i="13"/>
  <c r="N345" i="13" s="1"/>
  <c r="N331" i="13"/>
  <c r="P331" i="13" s="1"/>
  <c r="N330" i="13"/>
  <c r="N328" i="13" s="1"/>
  <c r="K159" i="12"/>
  <c r="I148" i="12"/>
  <c r="K148" i="12" s="1"/>
  <c r="O424" i="13"/>
  <c r="L422" i="13"/>
  <c r="O422" i="13" s="1"/>
  <c r="L228" i="14"/>
  <c r="L167" i="12"/>
  <c r="L165" i="12" s="1"/>
  <c r="L121" i="13"/>
  <c r="O170" i="13"/>
  <c r="K466" i="13"/>
  <c r="M43" i="14"/>
  <c r="M41" i="14" s="1"/>
  <c r="L56" i="14"/>
  <c r="L94" i="14"/>
  <c r="O94" i="14" s="1"/>
  <c r="M134" i="14"/>
  <c r="O140" i="14"/>
  <c r="L151" i="14"/>
  <c r="O151" i="14" s="1"/>
  <c r="I174" i="14"/>
  <c r="O189" i="14"/>
  <c r="I216" i="14"/>
  <c r="K216" i="14" s="1"/>
  <c r="L217" i="14"/>
  <c r="O217" i="14" s="1"/>
  <c r="I237" i="14"/>
  <c r="K237" i="14" s="1"/>
  <c r="L229" i="14"/>
  <c r="L230" i="14"/>
  <c r="L264" i="14"/>
  <c r="O264" i="14" s="1"/>
  <c r="P323" i="14"/>
  <c r="N391" i="14"/>
  <c r="N389" i="14" s="1"/>
  <c r="P397" i="14"/>
  <c r="M391" i="14"/>
  <c r="I434" i="14"/>
  <c r="K434" i="14" s="1"/>
  <c r="L525" i="14"/>
  <c r="I628" i="14"/>
  <c r="K628" i="14" s="1"/>
  <c r="L789" i="14"/>
  <c r="O789" i="14" s="1"/>
  <c r="K338" i="12"/>
  <c r="I86" i="13"/>
  <c r="K86" i="13" s="1"/>
  <c r="L122" i="13"/>
  <c r="O122" i="13" s="1"/>
  <c r="I87" i="14"/>
  <c r="K87" i="14" s="1"/>
  <c r="L90" i="14"/>
  <c r="L155" i="14"/>
  <c r="O155" i="14" s="1"/>
  <c r="O168" i="14"/>
  <c r="L184" i="14"/>
  <c r="P189" i="14"/>
  <c r="L198" i="14"/>
  <c r="O198" i="14" s="1"/>
  <c r="I208" i="14"/>
  <c r="K208" i="14" s="1"/>
  <c r="L209" i="14"/>
  <c r="O209" i="14" s="1"/>
  <c r="L249" i="14"/>
  <c r="O249" i="14" s="1"/>
  <c r="P350" i="14"/>
  <c r="M348" i="14"/>
  <c r="P348" i="14" s="1"/>
  <c r="M404" i="14"/>
  <c r="L405" i="14"/>
  <c r="O405" i="14" s="1"/>
  <c r="O407" i="14"/>
  <c r="P410" i="14"/>
  <c r="J433" i="14"/>
  <c r="K433" i="14" s="1"/>
  <c r="N187" i="14"/>
  <c r="K822" i="12"/>
  <c r="K828" i="12"/>
  <c r="L26" i="14"/>
  <c r="L24" i="14" s="1"/>
  <c r="O74" i="14"/>
  <c r="M121" i="14"/>
  <c r="P121" i="14" s="1"/>
  <c r="J143" i="14"/>
  <c r="J131" i="14" s="1"/>
  <c r="L183" i="14"/>
  <c r="N279" i="14"/>
  <c r="N277" i="14" s="1"/>
  <c r="O306" i="14"/>
  <c r="I364" i="14"/>
  <c r="K673" i="14"/>
  <c r="K674" i="14"/>
  <c r="I654" i="14"/>
  <c r="K654" i="14" s="1"/>
  <c r="K672" i="14"/>
  <c r="L688" i="14"/>
  <c r="O688" i="14" s="1"/>
  <c r="M122" i="14"/>
  <c r="P122" i="14" s="1"/>
  <c r="L23" i="14"/>
  <c r="L300" i="14"/>
  <c r="O300" i="14" s="1"/>
  <c r="P333" i="14"/>
  <c r="M330" i="14"/>
  <c r="J327" i="14"/>
  <c r="K327" i="14" s="1"/>
  <c r="N347" i="14"/>
  <c r="J365" i="14"/>
  <c r="J364" i="14" s="1"/>
  <c r="L469" i="14"/>
  <c r="L467" i="14" s="1"/>
  <c r="L477" i="14"/>
  <c r="O477" i="14" s="1"/>
  <c r="K355" i="14"/>
  <c r="M187" i="13"/>
  <c r="P187" i="13" s="1"/>
  <c r="L33" i="14"/>
  <c r="K98" i="14"/>
  <c r="P154" i="14"/>
  <c r="K159" i="14"/>
  <c r="L167" i="14"/>
  <c r="K244" i="14"/>
  <c r="P282" i="14"/>
  <c r="L321" i="14"/>
  <c r="O321" i="14" s="1"/>
  <c r="M331" i="14"/>
  <c r="P331" i="14" s="1"/>
  <c r="K362" i="14"/>
  <c r="K370" i="14"/>
  <c r="K378" i="14"/>
  <c r="P407" i="14"/>
  <c r="K462" i="14"/>
  <c r="J722" i="14"/>
  <c r="L330" i="14"/>
  <c r="L328" i="14" s="1"/>
  <c r="K374" i="14"/>
  <c r="K381" i="14"/>
  <c r="K569" i="14"/>
  <c r="K561" i="14"/>
  <c r="K821" i="14"/>
  <c r="K824" i="14"/>
  <c r="K827" i="14"/>
  <c r="M94" i="14"/>
  <c r="P94" i="14" s="1"/>
  <c r="M90" i="14"/>
  <c r="K325" i="14"/>
  <c r="I314" i="14"/>
  <c r="K314" i="14" s="1"/>
  <c r="N788" i="14"/>
  <c r="N786" i="14" s="1"/>
  <c r="N789" i="14"/>
  <c r="I785" i="14"/>
  <c r="K785" i="14" s="1"/>
  <c r="K800" i="14"/>
  <c r="L90" i="12"/>
  <c r="L88" i="12" s="1"/>
  <c r="I148" i="13"/>
  <c r="K148" i="13" s="1"/>
  <c r="L404" i="13"/>
  <c r="L402" i="13" s="1"/>
  <c r="O402" i="13" s="1"/>
  <c r="M660" i="13"/>
  <c r="P660" i="13" s="1"/>
  <c r="N31" i="14"/>
  <c r="N44" i="14"/>
  <c r="O44" i="14" s="1"/>
  <c r="N23" i="14"/>
  <c r="N21" i="14" s="1"/>
  <c r="P46" i="14"/>
  <c r="N43" i="14"/>
  <c r="P67" i="14"/>
  <c r="N72" i="14"/>
  <c r="N26" i="14"/>
  <c r="N16" i="14" s="1"/>
  <c r="P157" i="14"/>
  <c r="M151" i="14"/>
  <c r="O285" i="14"/>
  <c r="L283" i="14"/>
  <c r="O283" i="14" s="1"/>
  <c r="K288" i="14"/>
  <c r="J288" i="14"/>
  <c r="J275" i="14" s="1"/>
  <c r="O630" i="14"/>
  <c r="L231" i="12"/>
  <c r="L72" i="13"/>
  <c r="O72" i="13" s="1"/>
  <c r="P138" i="13"/>
  <c r="N300" i="13"/>
  <c r="N298" i="13" s="1"/>
  <c r="O333" i="13"/>
  <c r="K379" i="13"/>
  <c r="L405" i="13"/>
  <c r="O405" i="13" s="1"/>
  <c r="J721" i="13"/>
  <c r="N12" i="14"/>
  <c r="N15" i="14"/>
  <c r="K83" i="14"/>
  <c r="I77" i="14"/>
  <c r="M155" i="14"/>
  <c r="P155" i="14" s="1"/>
  <c r="I275" i="14"/>
  <c r="K275" i="14" s="1"/>
  <c r="N470" i="14"/>
  <c r="N469" i="14"/>
  <c r="O472" i="14"/>
  <c r="N33" i="14"/>
  <c r="L264" i="12"/>
  <c r="O264" i="12" s="1"/>
  <c r="L408" i="13"/>
  <c r="O408" i="13" s="1"/>
  <c r="O42" i="14"/>
  <c r="O54" i="14"/>
  <c r="I76" i="14"/>
  <c r="K80" i="14"/>
  <c r="P96" i="14"/>
  <c r="O262" i="14"/>
  <c r="L68" i="12"/>
  <c r="K647" i="12"/>
  <c r="I197" i="13"/>
  <c r="K197" i="13" s="1"/>
  <c r="I248" i="13"/>
  <c r="K248" i="13" s="1"/>
  <c r="L230" i="13"/>
  <c r="I276" i="13"/>
  <c r="K276" i="13" s="1"/>
  <c r="K821" i="13"/>
  <c r="K824" i="13"/>
  <c r="K827" i="13"/>
  <c r="O124" i="14"/>
  <c r="M171" i="14"/>
  <c r="P171" i="14" s="1"/>
  <c r="M167" i="14"/>
  <c r="P173" i="14"/>
  <c r="L263" i="14"/>
  <c r="O269" i="14"/>
  <c r="O350" i="14"/>
  <c r="L347" i="14"/>
  <c r="L348" i="14"/>
  <c r="O348" i="14" s="1"/>
  <c r="K360" i="13"/>
  <c r="M68" i="14"/>
  <c r="P68" i="14" s="1"/>
  <c r="M23" i="14"/>
  <c r="M69" i="14"/>
  <c r="P69" i="14" s="1"/>
  <c r="L135" i="14"/>
  <c r="O135" i="14" s="1"/>
  <c r="L134" i="14"/>
  <c r="L12" i="14"/>
  <c r="O15" i="14"/>
  <c r="L19" i="14"/>
  <c r="O22" i="14"/>
  <c r="M26" i="14"/>
  <c r="O29" i="14"/>
  <c r="O35" i="14"/>
  <c r="O46" i="14"/>
  <c r="O58" i="14"/>
  <c r="M72" i="14"/>
  <c r="P72" i="14" s="1"/>
  <c r="O120" i="14"/>
  <c r="N134" i="14"/>
  <c r="N132" i="14" s="1"/>
  <c r="O166" i="14"/>
  <c r="O299" i="14"/>
  <c r="N317" i="14"/>
  <c r="N315" i="14" s="1"/>
  <c r="M318" i="14"/>
  <c r="P318" i="14" s="1"/>
  <c r="M317" i="14"/>
  <c r="P317" i="14" s="1"/>
  <c r="P320" i="14"/>
  <c r="O403" i="14"/>
  <c r="O91" i="14"/>
  <c r="P787" i="14"/>
  <c r="M786" i="14"/>
  <c r="P786" i="14" s="1"/>
  <c r="K145" i="14"/>
  <c r="I143" i="14"/>
  <c r="K204" i="14"/>
  <c r="I197" i="14"/>
  <c r="K197" i="14" s="1"/>
  <c r="K255" i="14"/>
  <c r="I248" i="14"/>
  <c r="P278" i="14"/>
  <c r="O282" i="14"/>
  <c r="L280" i="14"/>
  <c r="O280" i="14" s="1"/>
  <c r="M301" i="14"/>
  <c r="P301" i="14" s="1"/>
  <c r="P755" i="14"/>
  <c r="M754" i="14"/>
  <c r="P754" i="14" s="1"/>
  <c r="M15" i="14"/>
  <c r="M29" i="14"/>
  <c r="L43" i="14"/>
  <c r="O71" i="14"/>
  <c r="P93" i="14"/>
  <c r="I130" i="14"/>
  <c r="K130" i="14" s="1"/>
  <c r="O150" i="14"/>
  <c r="P170" i="14"/>
  <c r="M263" i="14"/>
  <c r="P316" i="14"/>
  <c r="O422" i="14"/>
  <c r="K338" i="14"/>
  <c r="P353" i="14"/>
  <c r="L391" i="14"/>
  <c r="O394" i="14"/>
  <c r="K465" i="14"/>
  <c r="N505" i="14"/>
  <c r="I592" i="14"/>
  <c r="K592" i="14" s="1"/>
  <c r="K593" i="14"/>
  <c r="N754" i="14"/>
  <c r="P686" i="14"/>
  <c r="M685" i="14"/>
  <c r="P685" i="14" s="1"/>
  <c r="P806" i="14"/>
  <c r="M805" i="14"/>
  <c r="P805" i="14" s="1"/>
  <c r="N467" i="14"/>
  <c r="N737" i="14"/>
  <c r="O424" i="14"/>
  <c r="M424" i="14"/>
  <c r="P504" i="14"/>
  <c r="M502" i="14"/>
  <c r="P502" i="14" s="1"/>
  <c r="I522" i="14"/>
  <c r="K522" i="14" s="1"/>
  <c r="K537" i="14"/>
  <c r="L632" i="14"/>
  <c r="O632" i="14" s="1"/>
  <c r="O634" i="14"/>
  <c r="L421" i="14"/>
  <c r="N421" i="14"/>
  <c r="N419" i="14" s="1"/>
  <c r="N414" i="14" s="1"/>
  <c r="N422" i="14"/>
  <c r="M469" i="14"/>
  <c r="P469" i="14" s="1"/>
  <c r="M470" i="14"/>
  <c r="P470" i="14" s="1"/>
  <c r="P472" i="14"/>
  <c r="O503" i="14"/>
  <c r="L502" i="14"/>
  <c r="O502" i="14" s="1"/>
  <c r="N523" i="14"/>
  <c r="J537" i="14"/>
  <c r="J522" i="14" s="1"/>
  <c r="P631" i="14"/>
  <c r="M629" i="14"/>
  <c r="P629" i="14" s="1"/>
  <c r="N770" i="14"/>
  <c r="L447" i="14"/>
  <c r="O447" i="14" s="1"/>
  <c r="K675" i="14"/>
  <c r="L470" i="14"/>
  <c r="O470" i="14" s="1"/>
  <c r="N547" i="14"/>
  <c r="O547" i="14" s="1"/>
  <c r="K669" i="14"/>
  <c r="L687" i="14"/>
  <c r="O306" i="13"/>
  <c r="L304" i="13"/>
  <c r="O304" i="13" s="1"/>
  <c r="O49" i="12"/>
  <c r="L47" i="12"/>
  <c r="O47" i="12" s="1"/>
  <c r="L134" i="13"/>
  <c r="L132" i="13" s="1"/>
  <c r="N56" i="13"/>
  <c r="P56" i="13" s="1"/>
  <c r="P266" i="13"/>
  <c r="M264" i="13"/>
  <c r="P264" i="13" s="1"/>
  <c r="I275" i="12"/>
  <c r="K275" i="12" s="1"/>
  <c r="O333" i="12"/>
  <c r="L36" i="13"/>
  <c r="O36" i="13" s="1"/>
  <c r="O127" i="13"/>
  <c r="L125" i="13"/>
  <c r="O125" i="13" s="1"/>
  <c r="P157" i="13"/>
  <c r="M155" i="13"/>
  <c r="P155" i="13" s="1"/>
  <c r="L198" i="13"/>
  <c r="O198" i="13" s="1"/>
  <c r="O431" i="13"/>
  <c r="L421" i="13"/>
  <c r="O421" i="13" s="1"/>
  <c r="K435" i="13"/>
  <c r="I433" i="13"/>
  <c r="I417" i="13" s="1"/>
  <c r="P96" i="13"/>
  <c r="M94" i="13"/>
  <c r="P94" i="13" s="1"/>
  <c r="O303" i="13"/>
  <c r="L300" i="13"/>
  <c r="L298" i="13" s="1"/>
  <c r="O336" i="13"/>
  <c r="L334" i="13"/>
  <c r="O334" i="13" s="1"/>
  <c r="M68" i="12"/>
  <c r="P68" i="12" s="1"/>
  <c r="O71" i="13"/>
  <c r="L69" i="13"/>
  <c r="O69" i="13" s="1"/>
  <c r="I112" i="13"/>
  <c r="K112" i="13" s="1"/>
  <c r="P124" i="13"/>
  <c r="M122" i="13"/>
  <c r="P122" i="13" s="1"/>
  <c r="O285" i="13"/>
  <c r="L283" i="13"/>
  <c r="O283" i="13" s="1"/>
  <c r="O397" i="13"/>
  <c r="L395" i="13"/>
  <c r="O395" i="13" s="1"/>
  <c r="K828" i="13"/>
  <c r="M634" i="13"/>
  <c r="M632" i="13" s="1"/>
  <c r="P632" i="13" s="1"/>
  <c r="L631" i="13"/>
  <c r="L629" i="13" s="1"/>
  <c r="M168" i="13"/>
  <c r="P168" i="13" s="1"/>
  <c r="P170" i="13"/>
  <c r="M167" i="13"/>
  <c r="M165" i="13" s="1"/>
  <c r="L43" i="12"/>
  <c r="L44" i="12"/>
  <c r="N44" i="13"/>
  <c r="O44" i="13" s="1"/>
  <c r="N43" i="13"/>
  <c r="N41" i="13" s="1"/>
  <c r="M90" i="13"/>
  <c r="M88" i="13" s="1"/>
  <c r="P61" i="12"/>
  <c r="M59" i="12"/>
  <c r="P59" i="12" s="1"/>
  <c r="M69" i="13"/>
  <c r="P69" i="13" s="1"/>
  <c r="P71" i="13"/>
  <c r="N68" i="13"/>
  <c r="N66" i="13" s="1"/>
  <c r="M263" i="13"/>
  <c r="P263" i="13" s="1"/>
  <c r="K594" i="13"/>
  <c r="K647" i="13"/>
  <c r="M125" i="13"/>
  <c r="P125" i="13" s="1"/>
  <c r="M134" i="13"/>
  <c r="M132" i="13" s="1"/>
  <c r="L55" i="12"/>
  <c r="L53" i="12" s="1"/>
  <c r="O58" i="13"/>
  <c r="O61" i="13"/>
  <c r="L217" i="13"/>
  <c r="O217" i="13" s="1"/>
  <c r="M267" i="13"/>
  <c r="P267" i="13" s="1"/>
  <c r="O350" i="13"/>
  <c r="M424" i="13"/>
  <c r="P424" i="13" s="1"/>
  <c r="P285" i="13"/>
  <c r="M283" i="13"/>
  <c r="P283" i="13" s="1"/>
  <c r="M279" i="13"/>
  <c r="P279" i="13" s="1"/>
  <c r="N68" i="12"/>
  <c r="N66" i="12" s="1"/>
  <c r="L138" i="13"/>
  <c r="O138" i="13" s="1"/>
  <c r="L526" i="13"/>
  <c r="O526" i="13" s="1"/>
  <c r="M528" i="13"/>
  <c r="M526" i="13" s="1"/>
  <c r="P526" i="13" s="1"/>
  <c r="K593" i="13"/>
  <c r="I592" i="13"/>
  <c r="K592" i="13" s="1"/>
  <c r="M283" i="12"/>
  <c r="P283" i="12" s="1"/>
  <c r="I297" i="12"/>
  <c r="K297" i="12" s="1"/>
  <c r="N300" i="12"/>
  <c r="N298" i="12" s="1"/>
  <c r="K360" i="12"/>
  <c r="K369" i="12"/>
  <c r="O535" i="12"/>
  <c r="O46" i="13"/>
  <c r="L59" i="13"/>
  <c r="O59" i="13" s="1"/>
  <c r="P61" i="13"/>
  <c r="I87" i="13"/>
  <c r="K87" i="13" s="1"/>
  <c r="M91" i="13"/>
  <c r="O140" i="13"/>
  <c r="N151" i="13"/>
  <c r="N149" i="13" s="1"/>
  <c r="O186" i="13"/>
  <c r="L184" i="13"/>
  <c r="O184" i="13" s="1"/>
  <c r="O269" i="13"/>
  <c r="L267" i="13"/>
  <c r="O267" i="13" s="1"/>
  <c r="K374" i="13"/>
  <c r="K381" i="13"/>
  <c r="N391" i="13"/>
  <c r="N389" i="13" s="1"/>
  <c r="P407" i="13"/>
  <c r="M404" i="13"/>
  <c r="L525" i="13"/>
  <c r="O525" i="13" s="1"/>
  <c r="K651" i="13"/>
  <c r="L657" i="13"/>
  <c r="O657" i="13" s="1"/>
  <c r="L658" i="13"/>
  <c r="O658" i="13" s="1"/>
  <c r="K673" i="13"/>
  <c r="K674" i="13"/>
  <c r="K672" i="13"/>
  <c r="I654" i="13"/>
  <c r="K654" i="13" s="1"/>
  <c r="K244" i="13"/>
  <c r="I233" i="13"/>
  <c r="K233" i="13" s="1"/>
  <c r="I260" i="12"/>
  <c r="K260" i="12" s="1"/>
  <c r="L280" i="12"/>
  <c r="O280" i="12" s="1"/>
  <c r="O154" i="13"/>
  <c r="L152" i="13"/>
  <c r="O152" i="13" s="1"/>
  <c r="O320" i="13"/>
  <c r="N318" i="13"/>
  <c r="O318" i="13" s="1"/>
  <c r="K215" i="12"/>
  <c r="M280" i="12"/>
  <c r="P280" i="12" s="1"/>
  <c r="P173" i="13"/>
  <c r="M321" i="13"/>
  <c r="P321" i="13" s="1"/>
  <c r="K628" i="13"/>
  <c r="M155" i="12"/>
  <c r="P155" i="12" s="1"/>
  <c r="N167" i="12"/>
  <c r="L330" i="12"/>
  <c r="L328" i="12" s="1"/>
  <c r="K355" i="12"/>
  <c r="L43" i="13"/>
  <c r="L47" i="13"/>
  <c r="O47" i="13" s="1"/>
  <c r="L55" i="13"/>
  <c r="I216" i="13"/>
  <c r="K216" i="13" s="1"/>
  <c r="K224" i="13"/>
  <c r="P306" i="13"/>
  <c r="N404" i="13"/>
  <c r="N402" i="13" s="1"/>
  <c r="O528" i="13"/>
  <c r="J537" i="13"/>
  <c r="J522" i="13" s="1"/>
  <c r="K522" i="13" s="1"/>
  <c r="K539" i="13"/>
  <c r="L688" i="13"/>
  <c r="O688" i="13" s="1"/>
  <c r="L788" i="13"/>
  <c r="O788" i="13" s="1"/>
  <c r="L33" i="13"/>
  <c r="K146" i="13"/>
  <c r="L392" i="13"/>
  <c r="O392" i="13" s="1"/>
  <c r="L391" i="13"/>
  <c r="O391" i="13" s="1"/>
  <c r="L347" i="12"/>
  <c r="L345" i="12" s="1"/>
  <c r="N91" i="13"/>
  <c r="O91" i="13" s="1"/>
  <c r="O93" i="13"/>
  <c r="I314" i="13"/>
  <c r="K314" i="13" s="1"/>
  <c r="K325" i="13"/>
  <c r="M55" i="12"/>
  <c r="M53" i="12" s="1"/>
  <c r="M43" i="13"/>
  <c r="N122" i="13"/>
  <c r="O173" i="13"/>
  <c r="L167" i="13"/>
  <c r="L165" i="13" s="1"/>
  <c r="K176" i="13"/>
  <c r="L331" i="13"/>
  <c r="N351" i="13"/>
  <c r="O351" i="13" s="1"/>
  <c r="P59" i="13"/>
  <c r="L238" i="13"/>
  <c r="O238" i="13" s="1"/>
  <c r="L249" i="13"/>
  <c r="O249" i="13" s="1"/>
  <c r="K340" i="13"/>
  <c r="K369" i="13"/>
  <c r="K372" i="13"/>
  <c r="J433" i="13"/>
  <c r="K649" i="13"/>
  <c r="L168" i="13"/>
  <c r="O168" i="13" s="1"/>
  <c r="P269" i="13"/>
  <c r="L301" i="13"/>
  <c r="O301" i="13" s="1"/>
  <c r="L348" i="13"/>
  <c r="M391" i="13"/>
  <c r="P391" i="13" s="1"/>
  <c r="L469" i="13"/>
  <c r="M152" i="13"/>
  <c r="P152" i="13" s="1"/>
  <c r="L209" i="13"/>
  <c r="O209" i="13" s="1"/>
  <c r="K338" i="13"/>
  <c r="M347" i="13"/>
  <c r="K359" i="13"/>
  <c r="K378" i="13"/>
  <c r="K385" i="13"/>
  <c r="K822" i="13"/>
  <c r="P32" i="13"/>
  <c r="M29" i="13"/>
  <c r="K225" i="13"/>
  <c r="P687" i="13"/>
  <c r="M685" i="13"/>
  <c r="P685" i="13" s="1"/>
  <c r="P738" i="13"/>
  <c r="M737" i="13"/>
  <c r="P737" i="13" s="1"/>
  <c r="P771" i="13"/>
  <c r="M770" i="13"/>
  <c r="P770" i="13" s="1"/>
  <c r="P788" i="13"/>
  <c r="M786" i="13"/>
  <c r="P786" i="13" s="1"/>
  <c r="P807" i="13"/>
  <c r="M805" i="13"/>
  <c r="P805" i="13" s="1"/>
  <c r="L56" i="12"/>
  <c r="M167" i="12"/>
  <c r="M165" i="12" s="1"/>
  <c r="L229" i="12"/>
  <c r="I248" i="12"/>
  <c r="K248" i="12" s="1"/>
  <c r="N317" i="12"/>
  <c r="N315" i="12" s="1"/>
  <c r="K362" i="12"/>
  <c r="J721" i="12"/>
  <c r="O189" i="13"/>
  <c r="L183" i="13"/>
  <c r="L228" i="13"/>
  <c r="N330" i="12"/>
  <c r="N328" i="12" s="1"/>
  <c r="M171" i="12"/>
  <c r="P171" i="12" s="1"/>
  <c r="I233" i="12"/>
  <c r="K233" i="12" s="1"/>
  <c r="I237" i="12"/>
  <c r="K237" i="12" s="1"/>
  <c r="K674" i="12"/>
  <c r="P25" i="13"/>
  <c r="M15" i="13"/>
  <c r="P58" i="13"/>
  <c r="M23" i="13"/>
  <c r="M55" i="13"/>
  <c r="M26" i="13"/>
  <c r="M24" i="13" s="1"/>
  <c r="I76" i="13"/>
  <c r="L26" i="13"/>
  <c r="O96" i="13"/>
  <c r="L90" i="13"/>
  <c r="K164" i="13"/>
  <c r="N171" i="13"/>
  <c r="N167" i="13"/>
  <c r="O266" i="13"/>
  <c r="L263" i="13"/>
  <c r="L264" i="13"/>
  <c r="O264" i="13" s="1"/>
  <c r="O282" i="13"/>
  <c r="L279" i="13"/>
  <c r="O279" i="13" s="1"/>
  <c r="J364" i="13"/>
  <c r="K365" i="13"/>
  <c r="O420" i="13"/>
  <c r="M90" i="12"/>
  <c r="M88" i="12" s="1"/>
  <c r="N134" i="12"/>
  <c r="N132" i="12" s="1"/>
  <c r="M183" i="12"/>
  <c r="M181" i="12" s="1"/>
  <c r="L209" i="12"/>
  <c r="O209" i="12" s="1"/>
  <c r="I216" i="12"/>
  <c r="K216" i="12" s="1"/>
  <c r="M263" i="12"/>
  <c r="P263" i="12" s="1"/>
  <c r="M301" i="12"/>
  <c r="P301" i="12" s="1"/>
  <c r="L317" i="12"/>
  <c r="O317" i="12" s="1"/>
  <c r="K381" i="12"/>
  <c r="M12" i="13"/>
  <c r="N30" i="13"/>
  <c r="N28" i="13" s="1"/>
  <c r="N31" i="13"/>
  <c r="L94" i="13"/>
  <c r="O94" i="13" s="1"/>
  <c r="I143" i="13"/>
  <c r="K145" i="13"/>
  <c r="M43" i="12"/>
  <c r="M41" i="12" s="1"/>
  <c r="L69" i="12"/>
  <c r="O69" i="12" s="1"/>
  <c r="L72" i="12"/>
  <c r="O72" i="12" s="1"/>
  <c r="I76" i="12"/>
  <c r="I64" i="12" s="1"/>
  <c r="K64" i="12" s="1"/>
  <c r="N90" i="12"/>
  <c r="N88" i="12" s="1"/>
  <c r="I112" i="12"/>
  <c r="K112" i="12" s="1"/>
  <c r="L122" i="12"/>
  <c r="O122" i="12" s="1"/>
  <c r="M125" i="12"/>
  <c r="P125" i="12" s="1"/>
  <c r="L155" i="12"/>
  <c r="O155" i="12" s="1"/>
  <c r="N183" i="12"/>
  <c r="I364" i="12"/>
  <c r="M19" i="13"/>
  <c r="N26" i="13"/>
  <c r="L23" i="13"/>
  <c r="L21" i="13" s="1"/>
  <c r="O133" i="13"/>
  <c r="N135" i="13"/>
  <c r="O135" i="13" s="1"/>
  <c r="P137" i="13"/>
  <c r="O137" i="13"/>
  <c r="N134" i="13"/>
  <c r="P150" i="13"/>
  <c r="L155" i="13"/>
  <c r="O155" i="13" s="1"/>
  <c r="N12" i="13"/>
  <c r="N19" i="13"/>
  <c r="O42" i="13"/>
  <c r="P46" i="13"/>
  <c r="P49" i="13"/>
  <c r="P89" i="13"/>
  <c r="P140" i="13"/>
  <c r="P182" i="13"/>
  <c r="L330" i="13"/>
  <c r="M348" i="13"/>
  <c r="P350" i="13"/>
  <c r="K355" i="13"/>
  <c r="P320" i="13"/>
  <c r="M318" i="13"/>
  <c r="M317" i="13"/>
  <c r="M334" i="13"/>
  <c r="P334" i="13" s="1"/>
  <c r="P336" i="13"/>
  <c r="M395" i="13"/>
  <c r="P395" i="13" s="1"/>
  <c r="P397" i="13"/>
  <c r="I434" i="13"/>
  <c r="K438" i="13"/>
  <c r="N23" i="13"/>
  <c r="M47" i="13"/>
  <c r="P47" i="13" s="1"/>
  <c r="N69" i="13"/>
  <c r="I77" i="13"/>
  <c r="K115" i="13"/>
  <c r="K174" i="13"/>
  <c r="I208" i="13"/>
  <c r="K208" i="13" s="1"/>
  <c r="P316" i="13"/>
  <c r="P630" i="13"/>
  <c r="M34" i="13"/>
  <c r="P34" i="13" s="1"/>
  <c r="M68" i="13"/>
  <c r="P68" i="13" s="1"/>
  <c r="N90" i="13"/>
  <c r="M121" i="13"/>
  <c r="P121" i="13" s="1"/>
  <c r="J143" i="13"/>
  <c r="J131" i="13" s="1"/>
  <c r="L151" i="13"/>
  <c r="O151" i="13" s="1"/>
  <c r="N183" i="13"/>
  <c r="O278" i="13"/>
  <c r="J288" i="13"/>
  <c r="J275" i="13" s="1"/>
  <c r="I275" i="13"/>
  <c r="K275" i="13" s="1"/>
  <c r="M301" i="13"/>
  <c r="P301" i="13" s="1"/>
  <c r="M300" i="13"/>
  <c r="P303" i="13"/>
  <c r="J327" i="13"/>
  <c r="K327" i="13" s="1"/>
  <c r="M351" i="13"/>
  <c r="P353" i="13"/>
  <c r="O546" i="13"/>
  <c r="L544" i="13"/>
  <c r="O544" i="13" s="1"/>
  <c r="L12" i="13"/>
  <c r="L19" i="13"/>
  <c r="P74" i="13"/>
  <c r="P93" i="13"/>
  <c r="K144" i="13"/>
  <c r="M151" i="13"/>
  <c r="P151" i="13" s="1"/>
  <c r="P186" i="13"/>
  <c r="I190" i="13"/>
  <c r="K190" i="13" s="1"/>
  <c r="I237" i="13"/>
  <c r="N263" i="13"/>
  <c r="N261" i="13" s="1"/>
  <c r="K288" i="13"/>
  <c r="L317" i="13"/>
  <c r="L321" i="13"/>
  <c r="O321" i="13" s="1"/>
  <c r="M330" i="13"/>
  <c r="P333" i="13"/>
  <c r="M392" i="13"/>
  <c r="P392" i="13" s="1"/>
  <c r="P394" i="13"/>
  <c r="K370" i="13"/>
  <c r="I443" i="13"/>
  <c r="K443" i="13" s="1"/>
  <c r="K462" i="13"/>
  <c r="N502" i="13"/>
  <c r="N414" i="13" s="1"/>
  <c r="P555" i="13"/>
  <c r="M545" i="13"/>
  <c r="O787" i="13"/>
  <c r="I785" i="13"/>
  <c r="K785" i="13" s="1"/>
  <c r="K800" i="13"/>
  <c r="O806" i="13"/>
  <c r="L805" i="13"/>
  <c r="O805" i="13" s="1"/>
  <c r="O686" i="13"/>
  <c r="L447" i="13"/>
  <c r="O447" i="13" s="1"/>
  <c r="O449" i="13"/>
  <c r="M449" i="13"/>
  <c r="L454" i="13"/>
  <c r="O454" i="13" s="1"/>
  <c r="O456" i="13"/>
  <c r="I559" i="13"/>
  <c r="K576" i="13"/>
  <c r="P755" i="13"/>
  <c r="M754" i="13"/>
  <c r="P754" i="13" s="1"/>
  <c r="O446" i="13"/>
  <c r="L444" i="13"/>
  <c r="O444" i="13" s="1"/>
  <c r="N631" i="13"/>
  <c r="N629" i="13" s="1"/>
  <c r="N685" i="13"/>
  <c r="K362" i="13"/>
  <c r="L547" i="13"/>
  <c r="O547" i="13" s="1"/>
  <c r="O549" i="13"/>
  <c r="M549" i="13"/>
  <c r="L555" i="13"/>
  <c r="O555" i="13" s="1"/>
  <c r="O557" i="13"/>
  <c r="M405" i="13"/>
  <c r="P405" i="13" s="1"/>
  <c r="M408" i="13"/>
  <c r="P408" i="13" s="1"/>
  <c r="P468" i="13"/>
  <c r="L470" i="13"/>
  <c r="O470" i="13" s="1"/>
  <c r="L477" i="13"/>
  <c r="O477" i="13" s="1"/>
  <c r="O503" i="13"/>
  <c r="O634" i="13"/>
  <c r="I442" i="13"/>
  <c r="K442" i="13" s="1"/>
  <c r="M472" i="13"/>
  <c r="L632" i="13"/>
  <c r="O632" i="13" s="1"/>
  <c r="L639" i="13"/>
  <c r="O639" i="13" s="1"/>
  <c r="K669" i="13"/>
  <c r="L687" i="13"/>
  <c r="O687" i="13" s="1"/>
  <c r="M151" i="12"/>
  <c r="P151" i="12" s="1"/>
  <c r="K204" i="12"/>
  <c r="L404" i="12"/>
  <c r="O404" i="12" s="1"/>
  <c r="M634" i="12"/>
  <c r="M631" i="12" s="1"/>
  <c r="P631" i="12" s="1"/>
  <c r="N151" i="12"/>
  <c r="N149" i="12" s="1"/>
  <c r="L198" i="12"/>
  <c r="O198" i="12" s="1"/>
  <c r="L230" i="12"/>
  <c r="M264" i="12"/>
  <c r="P264" i="12" s="1"/>
  <c r="P266" i="12"/>
  <c r="P269" i="12"/>
  <c r="L348" i="12"/>
  <c r="O348" i="12" s="1"/>
  <c r="K385" i="12"/>
  <c r="L33" i="12"/>
  <c r="O33" i="12" s="1"/>
  <c r="M94" i="12"/>
  <c r="P94" i="12" s="1"/>
  <c r="O127" i="12"/>
  <c r="M134" i="12"/>
  <c r="P134" i="12" s="1"/>
  <c r="K193" i="12"/>
  <c r="O303" i="12"/>
  <c r="O350" i="12"/>
  <c r="O353" i="12"/>
  <c r="O407" i="12"/>
  <c r="O410" i="12"/>
  <c r="L469" i="12"/>
  <c r="L467" i="12" s="1"/>
  <c r="O467" i="12" s="1"/>
  <c r="J537" i="12"/>
  <c r="J522" i="12" s="1"/>
  <c r="K576" i="12"/>
  <c r="M152" i="12"/>
  <c r="P152" i="12" s="1"/>
  <c r="M187" i="12"/>
  <c r="P187" i="12" s="1"/>
  <c r="L279" i="12"/>
  <c r="O279" i="12" s="1"/>
  <c r="L300" i="12"/>
  <c r="O300" i="12" s="1"/>
  <c r="M304" i="12"/>
  <c r="P304" i="12" s="1"/>
  <c r="N331" i="12"/>
  <c r="O331" i="12" s="1"/>
  <c r="K378" i="12"/>
  <c r="L391" i="12"/>
  <c r="O391" i="12" s="1"/>
  <c r="K462" i="12"/>
  <c r="M23" i="12"/>
  <c r="M21" i="12" s="1"/>
  <c r="K145" i="12"/>
  <c r="L217" i="12"/>
  <c r="O217" i="12" s="1"/>
  <c r="L228" i="12"/>
  <c r="M300" i="12"/>
  <c r="K340" i="12"/>
  <c r="M392" i="12"/>
  <c r="P392" i="12" s="1"/>
  <c r="O394" i="12"/>
  <c r="J722" i="12"/>
  <c r="K143" i="12"/>
  <c r="I131" i="12"/>
  <c r="K131" i="12" s="1"/>
  <c r="P333" i="12"/>
  <c r="M330" i="12"/>
  <c r="K115" i="12"/>
  <c r="K190" i="12"/>
  <c r="K372" i="12"/>
  <c r="O549" i="12"/>
  <c r="L547" i="12"/>
  <c r="M549" i="12"/>
  <c r="P549" i="12" s="1"/>
  <c r="M56" i="12"/>
  <c r="I77" i="12"/>
  <c r="I65" i="12" s="1"/>
  <c r="K65" i="12" s="1"/>
  <c r="O93" i="12"/>
  <c r="L121" i="12"/>
  <c r="K146" i="12"/>
  <c r="L152" i="12"/>
  <c r="O152" i="12" s="1"/>
  <c r="K176" i="12"/>
  <c r="L249" i="12"/>
  <c r="O249" i="12" s="1"/>
  <c r="L267" i="12"/>
  <c r="O267" i="12" s="1"/>
  <c r="I276" i="12"/>
  <c r="K276" i="12" s="1"/>
  <c r="O306" i="12"/>
  <c r="L318" i="12"/>
  <c r="O318" i="12" s="1"/>
  <c r="L334" i="12"/>
  <c r="O334" i="12" s="1"/>
  <c r="J327" i="12"/>
  <c r="K327" i="12" s="1"/>
  <c r="K370" i="12"/>
  <c r="L395" i="12"/>
  <c r="O395" i="12" s="1"/>
  <c r="L447" i="12"/>
  <c r="M449" i="12"/>
  <c r="L546" i="12"/>
  <c r="L789" i="12"/>
  <c r="O789" i="12" s="1"/>
  <c r="L788" i="12"/>
  <c r="O788" i="12" s="1"/>
  <c r="N392" i="12"/>
  <c r="N391" i="12"/>
  <c r="N389" i="12" s="1"/>
  <c r="L238" i="12"/>
  <c r="O238" i="12" s="1"/>
  <c r="K365" i="12"/>
  <c r="O46" i="12"/>
  <c r="P93" i="12"/>
  <c r="M121" i="12"/>
  <c r="P121" i="12" s="1"/>
  <c r="P124" i="12"/>
  <c r="L135" i="12"/>
  <c r="O135" i="12" s="1"/>
  <c r="L138" i="12"/>
  <c r="O138" i="12" s="1"/>
  <c r="O170" i="12"/>
  <c r="O186" i="12"/>
  <c r="I314" i="12"/>
  <c r="K314" i="12" s="1"/>
  <c r="O320" i="12"/>
  <c r="O336" i="12"/>
  <c r="N347" i="12"/>
  <c r="P353" i="12"/>
  <c r="M347" i="12"/>
  <c r="K359" i="12"/>
  <c r="L446" i="12"/>
  <c r="L444" i="12" s="1"/>
  <c r="O444" i="12" s="1"/>
  <c r="L134" i="12"/>
  <c r="P397" i="12"/>
  <c r="M395" i="12"/>
  <c r="P395" i="12" s="1"/>
  <c r="L639" i="12"/>
  <c r="O639" i="12" s="1"/>
  <c r="L631" i="12"/>
  <c r="O631" i="12" s="1"/>
  <c r="L36" i="12"/>
  <c r="O36" i="12" s="1"/>
  <c r="I86" i="12"/>
  <c r="K86" i="12" s="1"/>
  <c r="M26" i="12"/>
  <c r="N121" i="12"/>
  <c r="N119" i="12" s="1"/>
  <c r="J143" i="12"/>
  <c r="J131" i="12" s="1"/>
  <c r="L151" i="12"/>
  <c r="P170" i="12"/>
  <c r="P186" i="12"/>
  <c r="N263" i="12"/>
  <c r="N261" i="12" s="1"/>
  <c r="O266" i="12"/>
  <c r="L321" i="12"/>
  <c r="O321" i="12" s="1"/>
  <c r="M424" i="12"/>
  <c r="P424" i="12" s="1"/>
  <c r="L422" i="12"/>
  <c r="O422" i="12" s="1"/>
  <c r="K435" i="12"/>
  <c r="I433" i="12"/>
  <c r="I417" i="12" s="1"/>
  <c r="O528" i="12"/>
  <c r="L525" i="12"/>
  <c r="O525" i="12" s="1"/>
  <c r="P58" i="12"/>
  <c r="N279" i="12"/>
  <c r="N277" i="12" s="1"/>
  <c r="M391" i="12"/>
  <c r="N404" i="12"/>
  <c r="N402" i="12" s="1"/>
  <c r="L421" i="12"/>
  <c r="K537" i="12"/>
  <c r="I522" i="12"/>
  <c r="K522" i="12" s="1"/>
  <c r="K559" i="12"/>
  <c r="I543" i="12"/>
  <c r="K543" i="12" s="1"/>
  <c r="M404" i="12"/>
  <c r="K651" i="12"/>
  <c r="O449" i="12"/>
  <c r="J628" i="12"/>
  <c r="K628" i="12" s="1"/>
  <c r="K649" i="12"/>
  <c r="L657" i="12"/>
  <c r="O657" i="12" s="1"/>
  <c r="P350" i="12"/>
  <c r="J374" i="12"/>
  <c r="J364" i="12" s="1"/>
  <c r="K379" i="12"/>
  <c r="K823" i="12"/>
  <c r="P91" i="12"/>
  <c r="P168" i="12"/>
  <c r="P184" i="12"/>
  <c r="K174" i="12"/>
  <c r="I164" i="12"/>
  <c r="K164" i="12" s="1"/>
  <c r="N26" i="12"/>
  <c r="K99" i="12"/>
  <c r="K144" i="12"/>
  <c r="K225" i="12"/>
  <c r="M279" i="12"/>
  <c r="O285" i="12"/>
  <c r="L283" i="12"/>
  <c r="O283" i="12" s="1"/>
  <c r="M318" i="12"/>
  <c r="P318" i="12" s="1"/>
  <c r="P320" i="12"/>
  <c r="K440" i="12"/>
  <c r="I434" i="12"/>
  <c r="I442" i="12"/>
  <c r="K442" i="12" s="1"/>
  <c r="K460" i="12"/>
  <c r="M469" i="12"/>
  <c r="P469" i="12" s="1"/>
  <c r="M470" i="12"/>
  <c r="P470" i="12" s="1"/>
  <c r="P472" i="12"/>
  <c r="M502" i="12"/>
  <c r="P502" i="12" s="1"/>
  <c r="N523" i="12"/>
  <c r="M786" i="12"/>
  <c r="P786" i="12" s="1"/>
  <c r="N789" i="12"/>
  <c r="N12" i="12"/>
  <c r="L23" i="12"/>
  <c r="P46" i="12"/>
  <c r="P49" i="12"/>
  <c r="N56" i="12"/>
  <c r="P71" i="12"/>
  <c r="P74" i="12"/>
  <c r="L91" i="12"/>
  <c r="O91" i="12" s="1"/>
  <c r="L94" i="12"/>
  <c r="O94" i="12" s="1"/>
  <c r="P137" i="12"/>
  <c r="P140" i="12"/>
  <c r="L168" i="12"/>
  <c r="O168" i="12" s="1"/>
  <c r="L171" i="12"/>
  <c r="O171" i="12" s="1"/>
  <c r="L184" i="12"/>
  <c r="O184" i="12" s="1"/>
  <c r="L187" i="12"/>
  <c r="O187" i="12" s="1"/>
  <c r="J288" i="12"/>
  <c r="J275" i="12" s="1"/>
  <c r="P755" i="12"/>
  <c r="M754" i="12"/>
  <c r="P754" i="12" s="1"/>
  <c r="M321" i="12"/>
  <c r="P321" i="12" s="1"/>
  <c r="P323" i="12"/>
  <c r="P687" i="12"/>
  <c r="M685" i="12"/>
  <c r="P685" i="12" s="1"/>
  <c r="I785" i="12"/>
  <c r="K785" i="12" s="1"/>
  <c r="K800" i="12"/>
  <c r="O806" i="12"/>
  <c r="L805" i="12"/>
  <c r="O805" i="12" s="1"/>
  <c r="N55" i="12"/>
  <c r="N23" i="12"/>
  <c r="O58" i="12"/>
  <c r="K81" i="12"/>
  <c r="M805" i="12"/>
  <c r="P805" i="12" s="1"/>
  <c r="L26" i="12"/>
  <c r="M34" i="12"/>
  <c r="P34" i="12" s="1"/>
  <c r="N44" i="12"/>
  <c r="M317" i="12"/>
  <c r="O630" i="12"/>
  <c r="O686" i="12"/>
  <c r="P738" i="12"/>
  <c r="M737" i="12"/>
  <c r="P737" i="12" s="1"/>
  <c r="P771" i="12"/>
  <c r="M770" i="12"/>
  <c r="P770" i="12" s="1"/>
  <c r="L12" i="12"/>
  <c r="L19" i="12"/>
  <c r="O316" i="12"/>
  <c r="P468" i="12"/>
  <c r="O503" i="12"/>
  <c r="L502" i="12"/>
  <c r="O502" i="12" s="1"/>
  <c r="I592" i="12"/>
  <c r="K592" i="12" s="1"/>
  <c r="K593" i="12"/>
  <c r="N770" i="12"/>
  <c r="N414" i="12" s="1"/>
  <c r="O787" i="12"/>
  <c r="O299" i="12"/>
  <c r="M331" i="12"/>
  <c r="M334" i="12"/>
  <c r="P334" i="12" s="1"/>
  <c r="M348" i="12"/>
  <c r="P348" i="12" s="1"/>
  <c r="M351" i="12"/>
  <c r="O403" i="12"/>
  <c r="P407" i="12"/>
  <c r="P410" i="12"/>
  <c r="P445" i="12"/>
  <c r="O472" i="12"/>
  <c r="O524" i="12"/>
  <c r="I654" i="12"/>
  <c r="K654" i="12" s="1"/>
  <c r="O791" i="12"/>
  <c r="N351" i="12"/>
  <c r="O351" i="12" s="1"/>
  <c r="L526" i="12"/>
  <c r="O526" i="12" s="1"/>
  <c r="N547" i="12"/>
  <c r="O634" i="12"/>
  <c r="K675" i="12"/>
  <c r="N447" i="12"/>
  <c r="L470" i="12"/>
  <c r="O470" i="12" s="1"/>
  <c r="L477" i="12"/>
  <c r="O477" i="12" s="1"/>
  <c r="K672" i="12"/>
  <c r="L688" i="12"/>
  <c r="O688" i="12" s="1"/>
  <c r="J433" i="12"/>
  <c r="K669" i="12"/>
  <c r="L687" i="12"/>
  <c r="O687" i="12" s="1"/>
  <c r="O183" i="12" l="1"/>
  <c r="L119" i="14"/>
  <c r="O119" i="14" s="1"/>
  <c r="K559" i="15"/>
  <c r="P549" i="14"/>
  <c r="K364" i="15"/>
  <c r="P43" i="15"/>
  <c r="O184" i="14"/>
  <c r="M546" i="14"/>
  <c r="P546" i="14" s="1"/>
  <c r="K77" i="15"/>
  <c r="I418" i="14"/>
  <c r="K418" i="14" s="1"/>
  <c r="O547" i="15"/>
  <c r="O149" i="15"/>
  <c r="M66" i="12"/>
  <c r="P66" i="12" s="1"/>
  <c r="O167" i="12"/>
  <c r="O43" i="12"/>
  <c r="J417" i="14"/>
  <c r="K417" i="14" s="1"/>
  <c r="O331" i="13"/>
  <c r="M277" i="14"/>
  <c r="P277" i="14" s="1"/>
  <c r="O279" i="15"/>
  <c r="L786" i="14"/>
  <c r="O786" i="14" s="1"/>
  <c r="O167" i="14"/>
  <c r="P41" i="12"/>
  <c r="P43" i="12"/>
  <c r="L402" i="14"/>
  <c r="O402" i="14" s="1"/>
  <c r="P318" i="15"/>
  <c r="O43" i="15"/>
  <c r="P472" i="15"/>
  <c r="M469" i="15"/>
  <c r="M467" i="15" s="1"/>
  <c r="P467" i="15" s="1"/>
  <c r="O90" i="15"/>
  <c r="O391" i="15"/>
  <c r="O55" i="13"/>
  <c r="O183" i="15"/>
  <c r="P55" i="13"/>
  <c r="O134" i="13"/>
  <c r="M402" i="15"/>
  <c r="P402" i="15" s="1"/>
  <c r="O330" i="15"/>
  <c r="O263" i="15"/>
  <c r="P347" i="14"/>
  <c r="O55" i="14"/>
  <c r="O446" i="15"/>
  <c r="N41" i="15"/>
  <c r="O41" i="15" s="1"/>
  <c r="L315" i="15"/>
  <c r="O315" i="15" s="1"/>
  <c r="P277" i="15"/>
  <c r="L629" i="14"/>
  <c r="O629" i="14" s="1"/>
  <c r="O422" i="15"/>
  <c r="P301" i="15"/>
  <c r="O263" i="14"/>
  <c r="O132" i="15"/>
  <c r="P53" i="15"/>
  <c r="M119" i="14"/>
  <c r="P119" i="14" s="1"/>
  <c r="P165" i="15"/>
  <c r="L34" i="15"/>
  <c r="O34" i="15" s="1"/>
  <c r="M261" i="15"/>
  <c r="P261" i="15" s="1"/>
  <c r="O345" i="15"/>
  <c r="P167" i="15"/>
  <c r="L277" i="15"/>
  <c r="O277" i="15" s="1"/>
  <c r="O167" i="15"/>
  <c r="P279" i="15"/>
  <c r="P152" i="15"/>
  <c r="O53" i="15"/>
  <c r="N328" i="15"/>
  <c r="O328" i="15" s="1"/>
  <c r="P183" i="15"/>
  <c r="O151" i="15"/>
  <c r="O330" i="14"/>
  <c r="L655" i="14"/>
  <c r="O655" i="14" s="1"/>
  <c r="I226" i="15"/>
  <c r="K226" i="15" s="1"/>
  <c r="L544" i="15"/>
  <c r="O544" i="15" s="1"/>
  <c r="P181" i="14"/>
  <c r="P121" i="15"/>
  <c r="M119" i="15"/>
  <c r="P119" i="15" s="1"/>
  <c r="L315" i="12"/>
  <c r="O315" i="12" s="1"/>
  <c r="O404" i="13"/>
  <c r="L227" i="14"/>
  <c r="P53" i="14"/>
  <c r="O68" i="15"/>
  <c r="M444" i="15"/>
  <c r="P444" i="15" s="1"/>
  <c r="O181" i="15"/>
  <c r="N88" i="15"/>
  <c r="O88" i="15" s="1"/>
  <c r="N328" i="14"/>
  <c r="O328" i="14" s="1"/>
  <c r="L13" i="14"/>
  <c r="L11" i="14" s="1"/>
  <c r="L402" i="15"/>
  <c r="O402" i="15" s="1"/>
  <c r="M33" i="15"/>
  <c r="P33" i="15" s="1"/>
  <c r="L655" i="15"/>
  <c r="O655" i="15" s="1"/>
  <c r="O657" i="15"/>
  <c r="M526" i="15"/>
  <c r="P526" i="15" s="1"/>
  <c r="M525" i="15"/>
  <c r="M523" i="15" s="1"/>
  <c r="P523" i="15" s="1"/>
  <c r="P55" i="14"/>
  <c r="P300" i="14"/>
  <c r="P181" i="15"/>
  <c r="O152" i="15"/>
  <c r="O280" i="15"/>
  <c r="P55" i="15"/>
  <c r="O347" i="15"/>
  <c r="L315" i="14"/>
  <c r="O315" i="14" s="1"/>
  <c r="K559" i="14"/>
  <c r="O68" i="14"/>
  <c r="P528" i="15"/>
  <c r="O69" i="15"/>
  <c r="O134" i="15"/>
  <c r="O261" i="15"/>
  <c r="O298" i="13"/>
  <c r="L165" i="15"/>
  <c r="O165" i="15" s="1"/>
  <c r="P391" i="15"/>
  <c r="M389" i="15"/>
  <c r="P389" i="15" s="1"/>
  <c r="K76" i="12"/>
  <c r="P317" i="13"/>
  <c r="P134" i="15"/>
  <c r="M132" i="15"/>
  <c r="P132" i="15" s="1"/>
  <c r="P90" i="15"/>
  <c r="M88" i="15"/>
  <c r="N181" i="12"/>
  <c r="O181" i="12" s="1"/>
  <c r="P348" i="13"/>
  <c r="P151" i="15"/>
  <c r="M149" i="15"/>
  <c r="P149" i="15" s="1"/>
  <c r="P44" i="13"/>
  <c r="N165" i="12"/>
  <c r="O165" i="12" s="1"/>
  <c r="M315" i="13"/>
  <c r="P315" i="13" s="1"/>
  <c r="O56" i="14"/>
  <c r="I164" i="15"/>
  <c r="K164" i="15" s="1"/>
  <c r="K174" i="15"/>
  <c r="O55" i="15"/>
  <c r="K522" i="15"/>
  <c r="L786" i="15"/>
  <c r="O786" i="15" s="1"/>
  <c r="P347" i="15"/>
  <c r="M345" i="15"/>
  <c r="P345" i="15" s="1"/>
  <c r="L119" i="15"/>
  <c r="O119" i="15" s="1"/>
  <c r="O121" i="15"/>
  <c r="I226" i="12"/>
  <c r="K226" i="12" s="1"/>
  <c r="O348" i="13"/>
  <c r="M315" i="14"/>
  <c r="P315" i="14" s="1"/>
  <c r="O183" i="14"/>
  <c r="K417" i="15"/>
  <c r="K76" i="15"/>
  <c r="I64" i="15"/>
  <c r="K64" i="15" s="1"/>
  <c r="L444" i="14"/>
  <c r="O444" i="14" s="1"/>
  <c r="I131" i="15"/>
  <c r="K131" i="15" s="1"/>
  <c r="K143" i="15"/>
  <c r="O26" i="15"/>
  <c r="L16" i="15"/>
  <c r="L24" i="15"/>
  <c r="O33" i="15"/>
  <c r="L30" i="15"/>
  <c r="O30" i="15" s="1"/>
  <c r="O238" i="15"/>
  <c r="L227" i="15"/>
  <c r="M657" i="13"/>
  <c r="P657" i="13" s="1"/>
  <c r="M632" i="12"/>
  <c r="P632" i="12" s="1"/>
  <c r="M631" i="13"/>
  <c r="P631" i="13" s="1"/>
  <c r="L34" i="13"/>
  <c r="O34" i="13" s="1"/>
  <c r="O300" i="13"/>
  <c r="O525" i="15"/>
  <c r="P68" i="15"/>
  <c r="N66" i="15"/>
  <c r="O66" i="15" s="1"/>
  <c r="P26" i="15"/>
  <c r="M16" i="15"/>
  <c r="M24" i="15"/>
  <c r="O15" i="15"/>
  <c r="O631" i="15"/>
  <c r="L629" i="15"/>
  <c r="O629" i="15" s="1"/>
  <c r="P69" i="15"/>
  <c r="P634" i="13"/>
  <c r="L629" i="12"/>
  <c r="O629" i="12" s="1"/>
  <c r="M658" i="13"/>
  <c r="P658" i="13" s="1"/>
  <c r="M66" i="14"/>
  <c r="P66" i="14" s="1"/>
  <c r="P330" i="15"/>
  <c r="K537" i="15"/>
  <c r="P422" i="15"/>
  <c r="K433" i="15"/>
  <c r="M21" i="15"/>
  <c r="P23" i="15"/>
  <c r="M20" i="15"/>
  <c r="O23" i="15"/>
  <c r="L20" i="15"/>
  <c r="L13" i="15"/>
  <c r="K288" i="15"/>
  <c r="P421" i="15"/>
  <c r="M419" i="15"/>
  <c r="N30" i="15"/>
  <c r="N28" i="15" s="1"/>
  <c r="N31" i="15"/>
  <c r="P183" i="12"/>
  <c r="O546" i="14"/>
  <c r="K365" i="14"/>
  <c r="L34" i="14"/>
  <c r="O34" i="14" s="1"/>
  <c r="M315" i="15"/>
  <c r="P315" i="15" s="1"/>
  <c r="P317" i="15"/>
  <c r="L31" i="15"/>
  <c r="O31" i="15" s="1"/>
  <c r="N20" i="15"/>
  <c r="N18" i="15" s="1"/>
  <c r="N13" i="15"/>
  <c r="N21" i="15"/>
  <c r="O21" i="15" s="1"/>
  <c r="L685" i="15"/>
  <c r="O685" i="15" s="1"/>
  <c r="O9" i="15"/>
  <c r="O421" i="15"/>
  <c r="L419" i="15"/>
  <c r="P300" i="15"/>
  <c r="M298" i="15"/>
  <c r="P298" i="15" s="1"/>
  <c r="N16" i="15"/>
  <c r="N14" i="15" s="1"/>
  <c r="N24" i="15"/>
  <c r="M629" i="12"/>
  <c r="P629" i="12" s="1"/>
  <c r="L277" i="14"/>
  <c r="O277" i="14" s="1"/>
  <c r="K434" i="15"/>
  <c r="I418" i="15"/>
  <c r="K418" i="15" s="1"/>
  <c r="P544" i="15"/>
  <c r="L467" i="15"/>
  <c r="O467" i="15" s="1"/>
  <c r="K275" i="15"/>
  <c r="O523" i="15"/>
  <c r="O29" i="15"/>
  <c r="L298" i="15"/>
  <c r="O298" i="15" s="1"/>
  <c r="O300" i="15"/>
  <c r="P44" i="15"/>
  <c r="O44" i="15"/>
  <c r="O467" i="14"/>
  <c r="N345" i="14"/>
  <c r="P345" i="14" s="1"/>
  <c r="M261" i="12"/>
  <c r="P261" i="12" s="1"/>
  <c r="M132" i="12"/>
  <c r="P132" i="12" s="1"/>
  <c r="O629" i="13"/>
  <c r="K364" i="13"/>
  <c r="L66" i="13"/>
  <c r="O66" i="13" s="1"/>
  <c r="K364" i="14"/>
  <c r="P183" i="14"/>
  <c r="O328" i="12"/>
  <c r="M421" i="13"/>
  <c r="M419" i="13" s="1"/>
  <c r="P419" i="13" s="1"/>
  <c r="L181" i="14"/>
  <c r="O181" i="14" s="1"/>
  <c r="O53" i="14"/>
  <c r="P634" i="12"/>
  <c r="M389" i="13"/>
  <c r="P389" i="13" s="1"/>
  <c r="P330" i="14"/>
  <c r="M328" i="14"/>
  <c r="P404" i="14"/>
  <c r="M402" i="14"/>
  <c r="P402" i="14" s="1"/>
  <c r="O44" i="12"/>
  <c r="K364" i="12"/>
  <c r="O347" i="12"/>
  <c r="L523" i="13"/>
  <c r="O523" i="13" s="1"/>
  <c r="P300" i="13"/>
  <c r="M422" i="13"/>
  <c r="P422" i="13" s="1"/>
  <c r="N24" i="14"/>
  <c r="O24" i="14" s="1"/>
  <c r="L261" i="14"/>
  <c r="O261" i="14" s="1"/>
  <c r="L31" i="14"/>
  <c r="O31" i="14" s="1"/>
  <c r="L30" i="14"/>
  <c r="L28" i="14" s="1"/>
  <c r="O525" i="14"/>
  <c r="L523" i="14"/>
  <c r="O523" i="14" s="1"/>
  <c r="O330" i="13"/>
  <c r="P134" i="14"/>
  <c r="M132" i="14"/>
  <c r="P132" i="14" s="1"/>
  <c r="P167" i="12"/>
  <c r="L419" i="13"/>
  <c r="O419" i="13" s="1"/>
  <c r="L786" i="13"/>
  <c r="O786" i="13" s="1"/>
  <c r="O43" i="13"/>
  <c r="O345" i="13"/>
  <c r="O43" i="14"/>
  <c r="L298" i="14"/>
  <c r="O298" i="14" s="1"/>
  <c r="O347" i="13"/>
  <c r="L16" i="14"/>
  <c r="O16" i="14" s="1"/>
  <c r="O469" i="14"/>
  <c r="O26" i="14"/>
  <c r="P391" i="14"/>
  <c r="M389" i="14"/>
  <c r="P389" i="14" s="1"/>
  <c r="O121" i="13"/>
  <c r="L119" i="13"/>
  <c r="O119" i="13" s="1"/>
  <c r="I164" i="14"/>
  <c r="K164" i="14" s="1"/>
  <c r="K174" i="14"/>
  <c r="K433" i="13"/>
  <c r="L149" i="14"/>
  <c r="O149" i="14" s="1"/>
  <c r="L20" i="14"/>
  <c r="L18" i="14" s="1"/>
  <c r="O90" i="14"/>
  <c r="L88" i="14"/>
  <c r="O88" i="14" s="1"/>
  <c r="L165" i="14"/>
  <c r="O165" i="14" s="1"/>
  <c r="L21" i="14"/>
  <c r="O21" i="14" s="1"/>
  <c r="O687" i="14"/>
  <c r="L685" i="14"/>
  <c r="O685" i="14" s="1"/>
  <c r="K248" i="14"/>
  <c r="I226" i="14"/>
  <c r="O19" i="14"/>
  <c r="O347" i="14"/>
  <c r="L345" i="14"/>
  <c r="N9" i="14"/>
  <c r="L41" i="14"/>
  <c r="L786" i="12"/>
  <c r="O786" i="12" s="1"/>
  <c r="O421" i="14"/>
  <c r="L419" i="14"/>
  <c r="P29" i="14"/>
  <c r="P167" i="14"/>
  <c r="M165" i="14"/>
  <c r="P165" i="14" s="1"/>
  <c r="N30" i="14"/>
  <c r="O33" i="14"/>
  <c r="N20" i="14"/>
  <c r="N13" i="14"/>
  <c r="N10" i="14" s="1"/>
  <c r="O23" i="14"/>
  <c r="P15" i="14"/>
  <c r="M467" i="14"/>
  <c r="P467" i="14" s="1"/>
  <c r="O12" i="14"/>
  <c r="L9" i="14"/>
  <c r="I65" i="14"/>
  <c r="K65" i="14" s="1"/>
  <c r="K77" i="14"/>
  <c r="O330" i="12"/>
  <c r="M9" i="14"/>
  <c r="P44" i="14"/>
  <c r="M298" i="13"/>
  <c r="P298" i="13" s="1"/>
  <c r="L41" i="12"/>
  <c r="O41" i="12" s="1"/>
  <c r="P424" i="14"/>
  <c r="M421" i="14"/>
  <c r="M422" i="14"/>
  <c r="P422" i="14" s="1"/>
  <c r="M33" i="14"/>
  <c r="M13" i="14" s="1"/>
  <c r="I131" i="14"/>
  <c r="K131" i="14" s="1"/>
  <c r="K143" i="14"/>
  <c r="P26" i="14"/>
  <c r="M16" i="14"/>
  <c r="P16" i="14" s="1"/>
  <c r="M24" i="14"/>
  <c r="P23" i="14"/>
  <c r="M20" i="14"/>
  <c r="M21" i="14"/>
  <c r="P21" i="14" s="1"/>
  <c r="P90" i="14"/>
  <c r="M88" i="14"/>
  <c r="P88" i="14" s="1"/>
  <c r="P331" i="12"/>
  <c r="L277" i="13"/>
  <c r="O277" i="13" s="1"/>
  <c r="M53" i="13"/>
  <c r="P53" i="13" s="1"/>
  <c r="M277" i="13"/>
  <c r="P277" i="13" s="1"/>
  <c r="L389" i="14"/>
  <c r="O389" i="14" s="1"/>
  <c r="O391" i="14"/>
  <c r="P263" i="14"/>
  <c r="M261" i="14"/>
  <c r="P261" i="14" s="1"/>
  <c r="O134" i="14"/>
  <c r="L132" i="14"/>
  <c r="O132" i="14" s="1"/>
  <c r="O68" i="12"/>
  <c r="L66" i="12"/>
  <c r="O66" i="12" s="1"/>
  <c r="I64" i="14"/>
  <c r="K64" i="14" s="1"/>
  <c r="K76" i="14"/>
  <c r="N14" i="14"/>
  <c r="P151" i="14"/>
  <c r="M149" i="14"/>
  <c r="P149" i="14" s="1"/>
  <c r="N41" i="14"/>
  <c r="P43" i="14"/>
  <c r="P88" i="12"/>
  <c r="M421" i="12"/>
  <c r="M419" i="12" s="1"/>
  <c r="L402" i="12"/>
  <c r="O402" i="12" s="1"/>
  <c r="L389" i="12"/>
  <c r="O389" i="12" s="1"/>
  <c r="L53" i="13"/>
  <c r="O53" i="13" s="1"/>
  <c r="O167" i="13"/>
  <c r="L227" i="13"/>
  <c r="M261" i="13"/>
  <c r="P261" i="13" s="1"/>
  <c r="P91" i="13"/>
  <c r="L41" i="13"/>
  <c r="O41" i="13" s="1"/>
  <c r="O56" i="13"/>
  <c r="O33" i="13"/>
  <c r="L31" i="13"/>
  <c r="O31" i="13" s="1"/>
  <c r="O447" i="12"/>
  <c r="O90" i="12"/>
  <c r="L328" i="13"/>
  <c r="O328" i="13" s="1"/>
  <c r="K537" i="13"/>
  <c r="P43" i="13"/>
  <c r="M41" i="13"/>
  <c r="P41" i="13" s="1"/>
  <c r="O469" i="12"/>
  <c r="L655" i="13"/>
  <c r="O655" i="13" s="1"/>
  <c r="J417" i="13"/>
  <c r="K417" i="13" s="1"/>
  <c r="P318" i="13"/>
  <c r="M345" i="13"/>
  <c r="P345" i="13" s="1"/>
  <c r="P347" i="13"/>
  <c r="P404" i="13"/>
  <c r="M402" i="13"/>
  <c r="P402" i="13" s="1"/>
  <c r="O88" i="12"/>
  <c r="P90" i="12"/>
  <c r="L30" i="13"/>
  <c r="O30" i="13" s="1"/>
  <c r="O469" i="13"/>
  <c r="L467" i="13"/>
  <c r="O467" i="13" s="1"/>
  <c r="L277" i="12"/>
  <c r="O277" i="12" s="1"/>
  <c r="P351" i="13"/>
  <c r="L389" i="13"/>
  <c r="O389" i="13" s="1"/>
  <c r="P528" i="13"/>
  <c r="M525" i="13"/>
  <c r="L149" i="13"/>
  <c r="O149" i="13" s="1"/>
  <c r="P12" i="13"/>
  <c r="M9" i="13"/>
  <c r="P26" i="13"/>
  <c r="M16" i="13"/>
  <c r="P23" i="13"/>
  <c r="M20" i="13"/>
  <c r="M18" i="13" s="1"/>
  <c r="M21" i="13"/>
  <c r="K559" i="13"/>
  <c r="I543" i="13"/>
  <c r="K543" i="13" s="1"/>
  <c r="O317" i="13"/>
  <c r="L315" i="13"/>
  <c r="O315" i="13" s="1"/>
  <c r="O19" i="13"/>
  <c r="K77" i="13"/>
  <c r="I65" i="13"/>
  <c r="K65" i="13" s="1"/>
  <c r="N13" i="13"/>
  <c r="N11" i="13" s="1"/>
  <c r="N20" i="13"/>
  <c r="N18" i="13" s="1"/>
  <c r="I418" i="13"/>
  <c r="K418" i="13" s="1"/>
  <c r="K434" i="13"/>
  <c r="O23" i="13"/>
  <c r="L20" i="13"/>
  <c r="L13" i="13"/>
  <c r="L11" i="13" s="1"/>
  <c r="O263" i="13"/>
  <c r="L261" i="13"/>
  <c r="O261" i="13" s="1"/>
  <c r="K374" i="12"/>
  <c r="L685" i="13"/>
  <c r="O685" i="13" s="1"/>
  <c r="O12" i="13"/>
  <c r="L9" i="13"/>
  <c r="N16" i="13"/>
  <c r="N14" i="13" s="1"/>
  <c r="N24" i="13"/>
  <c r="P24" i="13" s="1"/>
  <c r="K143" i="13"/>
  <c r="I131" i="13"/>
  <c r="K131" i="13" s="1"/>
  <c r="O90" i="13"/>
  <c r="L88" i="13"/>
  <c r="M469" i="13"/>
  <c r="M470" i="13"/>
  <c r="P470" i="13" s="1"/>
  <c r="P472" i="13"/>
  <c r="P90" i="13"/>
  <c r="N88" i="13"/>
  <c r="M149" i="13"/>
  <c r="P149" i="13" s="1"/>
  <c r="P19" i="13"/>
  <c r="P135" i="13"/>
  <c r="P167" i="13"/>
  <c r="N165" i="13"/>
  <c r="P165" i="13" s="1"/>
  <c r="O183" i="13"/>
  <c r="L181" i="13"/>
  <c r="P545" i="13"/>
  <c r="M119" i="13"/>
  <c r="P119" i="13" s="1"/>
  <c r="N9" i="13"/>
  <c r="M66" i="13"/>
  <c r="P66" i="13" s="1"/>
  <c r="O26" i="13"/>
  <c r="L16" i="13"/>
  <c r="L24" i="13"/>
  <c r="P15" i="13"/>
  <c r="P29" i="13"/>
  <c r="L31" i="12"/>
  <c r="O31" i="12" s="1"/>
  <c r="P549" i="13"/>
  <c r="M546" i="13"/>
  <c r="P546" i="13" s="1"/>
  <c r="M547" i="13"/>
  <c r="P547" i="13" s="1"/>
  <c r="O631" i="13"/>
  <c r="P449" i="13"/>
  <c r="M446" i="13"/>
  <c r="M33" i="13"/>
  <c r="M13" i="13" s="1"/>
  <c r="M447" i="13"/>
  <c r="P447" i="13" s="1"/>
  <c r="M328" i="13"/>
  <c r="P328" i="13" s="1"/>
  <c r="P330" i="13"/>
  <c r="I226" i="13"/>
  <c r="K237" i="13"/>
  <c r="P183" i="13"/>
  <c r="N181" i="13"/>
  <c r="P181" i="13" s="1"/>
  <c r="P134" i="13"/>
  <c r="N21" i="13"/>
  <c r="O21" i="13" s="1"/>
  <c r="K76" i="13"/>
  <c r="I64" i="13"/>
  <c r="K64" i="13" s="1"/>
  <c r="N132" i="13"/>
  <c r="O132" i="13" s="1"/>
  <c r="M20" i="12"/>
  <c r="M18" i="12" s="1"/>
  <c r="L227" i="12"/>
  <c r="P300" i="12"/>
  <c r="M298" i="12"/>
  <c r="P298" i="12" s="1"/>
  <c r="L298" i="12"/>
  <c r="O298" i="12" s="1"/>
  <c r="M149" i="12"/>
  <c r="P149" i="12" s="1"/>
  <c r="O446" i="12"/>
  <c r="M33" i="12"/>
  <c r="M13" i="12" s="1"/>
  <c r="M11" i="12" s="1"/>
  <c r="O263" i="12"/>
  <c r="P44" i="12"/>
  <c r="N345" i="12"/>
  <c r="O345" i="12" s="1"/>
  <c r="M467" i="12"/>
  <c r="P467" i="12" s="1"/>
  <c r="L30" i="12"/>
  <c r="L655" i="12"/>
  <c r="O655" i="12" s="1"/>
  <c r="L419" i="12"/>
  <c r="O419" i="12" s="1"/>
  <c r="O421" i="12"/>
  <c r="P330" i="12"/>
  <c r="M328" i="12"/>
  <c r="P328" i="12" s="1"/>
  <c r="M119" i="12"/>
  <c r="P119" i="12" s="1"/>
  <c r="K77" i="12"/>
  <c r="P404" i="12"/>
  <c r="M402" i="12"/>
  <c r="P402" i="12" s="1"/>
  <c r="O134" i="12"/>
  <c r="L132" i="12"/>
  <c r="O132" i="12" s="1"/>
  <c r="O547" i="12"/>
  <c r="M422" i="12"/>
  <c r="P422" i="12" s="1"/>
  <c r="P391" i="12"/>
  <c r="M389" i="12"/>
  <c r="P389" i="12" s="1"/>
  <c r="M24" i="12"/>
  <c r="M16" i="12"/>
  <c r="M14" i="12" s="1"/>
  <c r="O261" i="12"/>
  <c r="O121" i="12"/>
  <c r="L119" i="12"/>
  <c r="O119" i="12" s="1"/>
  <c r="L523" i="12"/>
  <c r="O523" i="12" s="1"/>
  <c r="L544" i="12"/>
  <c r="O544" i="12" s="1"/>
  <c r="O546" i="12"/>
  <c r="L34" i="12"/>
  <c r="O34" i="12" s="1"/>
  <c r="O151" i="12"/>
  <c r="L149" i="12"/>
  <c r="O149" i="12" s="1"/>
  <c r="P347" i="12"/>
  <c r="M345" i="12"/>
  <c r="P345" i="12" s="1"/>
  <c r="M447" i="12"/>
  <c r="P447" i="12" s="1"/>
  <c r="P449" i="12"/>
  <c r="M446" i="12"/>
  <c r="M547" i="12"/>
  <c r="P547" i="12" s="1"/>
  <c r="M546" i="12"/>
  <c r="O19" i="12"/>
  <c r="P55" i="12"/>
  <c r="N53" i="12"/>
  <c r="O55" i="12"/>
  <c r="L685" i="12"/>
  <c r="O23" i="12"/>
  <c r="L20" i="12"/>
  <c r="L13" i="12"/>
  <c r="K434" i="12"/>
  <c r="I418" i="12"/>
  <c r="K418" i="12" s="1"/>
  <c r="P279" i="12"/>
  <c r="M277" i="12"/>
  <c r="P277" i="12" s="1"/>
  <c r="L9" i="12"/>
  <c r="O12" i="12"/>
  <c r="P317" i="12"/>
  <c r="M315" i="12"/>
  <c r="P315" i="12" s="1"/>
  <c r="N9" i="12"/>
  <c r="N24" i="12"/>
  <c r="N16" i="12"/>
  <c r="P26" i="12"/>
  <c r="J417" i="12"/>
  <c r="K417" i="12" s="1"/>
  <c r="K433" i="12"/>
  <c r="N21" i="12"/>
  <c r="P21" i="12" s="1"/>
  <c r="N20" i="12"/>
  <c r="N18" i="12" s="1"/>
  <c r="N13" i="12"/>
  <c r="P56" i="12"/>
  <c r="O56" i="12"/>
  <c r="P23" i="12"/>
  <c r="P351" i="12"/>
  <c r="O26" i="12"/>
  <c r="L16" i="12"/>
  <c r="L21" i="12"/>
  <c r="L24" i="12"/>
  <c r="N10" i="12" l="1"/>
  <c r="N8" i="12" s="1"/>
  <c r="M544" i="14"/>
  <c r="P544" i="14" s="1"/>
  <c r="P181" i="12"/>
  <c r="P421" i="12"/>
  <c r="P469" i="15"/>
  <c r="P41" i="15"/>
  <c r="P421" i="13"/>
  <c r="M13" i="15"/>
  <c r="M11" i="15" s="1"/>
  <c r="P165" i="12"/>
  <c r="I180" i="15"/>
  <c r="K180" i="15" s="1"/>
  <c r="P88" i="15"/>
  <c r="P328" i="15"/>
  <c r="O345" i="14"/>
  <c r="P328" i="14"/>
  <c r="P24" i="14"/>
  <c r="P525" i="15"/>
  <c r="M655" i="13"/>
  <c r="P655" i="13" s="1"/>
  <c r="M30" i="15"/>
  <c r="M28" i="15" s="1"/>
  <c r="P28" i="15" s="1"/>
  <c r="M31" i="15"/>
  <c r="P31" i="15" s="1"/>
  <c r="P21" i="15"/>
  <c r="I180" i="12"/>
  <c r="K180" i="12" s="1"/>
  <c r="M37" i="15"/>
  <c r="P20" i="15"/>
  <c r="M18" i="15"/>
  <c r="P18" i="15" s="1"/>
  <c r="O16" i="15"/>
  <c r="M629" i="13"/>
  <c r="P629" i="13" s="1"/>
  <c r="L28" i="15"/>
  <c r="O28" i="15" s="1"/>
  <c r="L14" i="15"/>
  <c r="O14" i="15" s="1"/>
  <c r="L10" i="14"/>
  <c r="O10" i="14" s="1"/>
  <c r="L37" i="15"/>
  <c r="P66" i="15"/>
  <c r="N37" i="15"/>
  <c r="L414" i="15"/>
  <c r="O414" i="15" s="1"/>
  <c r="O419" i="15"/>
  <c r="N10" i="15"/>
  <c r="N8" i="15" s="1"/>
  <c r="N11" i="15"/>
  <c r="O13" i="15"/>
  <c r="L10" i="15"/>
  <c r="L11" i="15"/>
  <c r="P24" i="15"/>
  <c r="L14" i="14"/>
  <c r="O14" i="14" s="1"/>
  <c r="O20" i="15"/>
  <c r="L18" i="15"/>
  <c r="O18" i="15" s="1"/>
  <c r="M14" i="15"/>
  <c r="P14" i="15" s="1"/>
  <c r="P16" i="15"/>
  <c r="M414" i="15"/>
  <c r="P414" i="15" s="1"/>
  <c r="P419" i="15"/>
  <c r="O24" i="15"/>
  <c r="O13" i="14"/>
  <c r="P132" i="13"/>
  <c r="L28" i="13"/>
  <c r="O28" i="13" s="1"/>
  <c r="P13" i="14"/>
  <c r="M10" i="14"/>
  <c r="P10" i="14" s="1"/>
  <c r="M11" i="14"/>
  <c r="P9" i="14"/>
  <c r="N8" i="14"/>
  <c r="P33" i="14"/>
  <c r="M30" i="14"/>
  <c r="M31" i="14"/>
  <c r="P31" i="14" s="1"/>
  <c r="N11" i="14"/>
  <c r="O11" i="14" s="1"/>
  <c r="N37" i="14"/>
  <c r="P41" i="14"/>
  <c r="M14" i="14"/>
  <c r="P14" i="14" s="1"/>
  <c r="N18" i="14"/>
  <c r="O18" i="14" s="1"/>
  <c r="O20" i="14"/>
  <c r="I180" i="14"/>
  <c r="K180" i="14" s="1"/>
  <c r="K226" i="14"/>
  <c r="P421" i="14"/>
  <c r="M419" i="14"/>
  <c r="M37" i="14"/>
  <c r="O30" i="14"/>
  <c r="N28" i="14"/>
  <c r="O28" i="14" s="1"/>
  <c r="P20" i="14"/>
  <c r="M18" i="14"/>
  <c r="O9" i="14"/>
  <c r="L414" i="14"/>
  <c r="O414" i="14" s="1"/>
  <c r="O419" i="14"/>
  <c r="O41" i="14"/>
  <c r="L37" i="14"/>
  <c r="O165" i="13"/>
  <c r="P16" i="13"/>
  <c r="O11" i="13"/>
  <c r="P21" i="13"/>
  <c r="L37" i="13"/>
  <c r="O20" i="13"/>
  <c r="P525" i="13"/>
  <c r="M523" i="13"/>
  <c r="P523" i="13" s="1"/>
  <c r="P13" i="13"/>
  <c r="M10" i="13"/>
  <c r="M11" i="13"/>
  <c r="P11" i="13" s="1"/>
  <c r="M31" i="12"/>
  <c r="P31" i="12" s="1"/>
  <c r="K226" i="13"/>
  <c r="I180" i="13"/>
  <c r="K180" i="13" s="1"/>
  <c r="M544" i="13"/>
  <c r="P544" i="13" s="1"/>
  <c r="O13" i="13"/>
  <c r="L10" i="13"/>
  <c r="L8" i="13" s="1"/>
  <c r="N10" i="13"/>
  <c r="N8" i="13" s="1"/>
  <c r="P469" i="13"/>
  <c r="M467" i="13"/>
  <c r="P467" i="13" s="1"/>
  <c r="M37" i="13"/>
  <c r="O9" i="13"/>
  <c r="M14" i="13"/>
  <c r="P14" i="13" s="1"/>
  <c r="O181" i="13"/>
  <c r="P88" i="13"/>
  <c r="N37" i="13"/>
  <c r="O88" i="13"/>
  <c r="L18" i="13"/>
  <c r="O18" i="13" s="1"/>
  <c r="P33" i="13"/>
  <c r="M30" i="13"/>
  <c r="M31" i="13"/>
  <c r="P31" i="13" s="1"/>
  <c r="O24" i="13"/>
  <c r="L414" i="13"/>
  <c r="O414" i="13" s="1"/>
  <c r="P9" i="13"/>
  <c r="M30" i="12"/>
  <c r="M28" i="12" s="1"/>
  <c r="P28" i="12" s="1"/>
  <c r="P446" i="13"/>
  <c r="M444" i="13"/>
  <c r="O16" i="13"/>
  <c r="L14" i="13"/>
  <c r="O14" i="13" s="1"/>
  <c r="P18" i="13"/>
  <c r="P20" i="13"/>
  <c r="N11" i="12"/>
  <c r="P11" i="12" s="1"/>
  <c r="M37" i="12"/>
  <c r="L37" i="12"/>
  <c r="O20" i="12"/>
  <c r="P33" i="12"/>
  <c r="O21" i="12"/>
  <c r="P446" i="12"/>
  <c r="M444" i="12"/>
  <c r="P444" i="12" s="1"/>
  <c r="O30" i="12"/>
  <c r="L28" i="12"/>
  <c r="O28" i="12" s="1"/>
  <c r="M544" i="12"/>
  <c r="P544" i="12" s="1"/>
  <c r="P546" i="12"/>
  <c r="M10" i="12"/>
  <c r="P10" i="12" s="1"/>
  <c r="P24" i="12"/>
  <c r="O16" i="12"/>
  <c r="L14" i="12"/>
  <c r="N37" i="12"/>
  <c r="O53" i="12"/>
  <c r="O13" i="12"/>
  <c r="L10" i="12"/>
  <c r="P419" i="12"/>
  <c r="P53" i="12"/>
  <c r="O24" i="12"/>
  <c r="N14" i="12"/>
  <c r="P14" i="12" s="1"/>
  <c r="P16" i="12"/>
  <c r="L11" i="12"/>
  <c r="O685" i="12"/>
  <c r="L414" i="12"/>
  <c r="O414" i="12" s="1"/>
  <c r="P20" i="12"/>
  <c r="O9" i="12"/>
  <c r="P13" i="12"/>
  <c r="L18" i="12"/>
  <c r="O18" i="12" s="1"/>
  <c r="P18" i="12"/>
  <c r="O10" i="12" l="1"/>
  <c r="P13" i="15"/>
  <c r="M10" i="15"/>
  <c r="P10" i="15" s="1"/>
  <c r="P30" i="15"/>
  <c r="P37" i="15"/>
  <c r="O37" i="15"/>
  <c r="O10" i="15"/>
  <c r="L8" i="15"/>
  <c r="O8" i="15" s="1"/>
  <c r="O37" i="14"/>
  <c r="L8" i="14"/>
  <c r="O8" i="14" s="1"/>
  <c r="O11" i="15"/>
  <c r="P11" i="15"/>
  <c r="P18" i="14"/>
  <c r="M8" i="14"/>
  <c r="P8" i="14" s="1"/>
  <c r="P37" i="14"/>
  <c r="P30" i="14"/>
  <c r="M28" i="14"/>
  <c r="P28" i="14" s="1"/>
  <c r="P11" i="14"/>
  <c r="M414" i="14"/>
  <c r="P414" i="14" s="1"/>
  <c r="P419" i="14"/>
  <c r="O37" i="13"/>
  <c r="P10" i="13"/>
  <c r="P37" i="13"/>
  <c r="P30" i="13"/>
  <c r="M28" i="13"/>
  <c r="P28" i="13" s="1"/>
  <c r="P30" i="12"/>
  <c r="M8" i="13"/>
  <c r="P8" i="13" s="1"/>
  <c r="P444" i="13"/>
  <c r="M414" i="13"/>
  <c r="P414" i="13" s="1"/>
  <c r="O8" i="13"/>
  <c r="O10" i="13"/>
  <c r="P37" i="12"/>
  <c r="O11" i="12"/>
  <c r="M414" i="12"/>
  <c r="P414" i="12" s="1"/>
  <c r="M8" i="12"/>
  <c r="P8" i="12" s="1"/>
  <c r="O37" i="12"/>
  <c r="L8" i="12"/>
  <c r="O8" i="12" s="1"/>
  <c r="O14" i="12"/>
  <c r="M8" i="15" l="1"/>
  <c r="P8" i="15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O791" i="11" s="1"/>
  <c r="P790" i="11"/>
  <c r="O790" i="11"/>
  <c r="P789" i="11"/>
  <c r="N789" i="11"/>
  <c r="M789" i="11"/>
  <c r="L789" i="11"/>
  <c r="O789" i="11" s="1"/>
  <c r="M788" i="11"/>
  <c r="P787" i="11"/>
  <c r="N787" i="11"/>
  <c r="N786" i="11" s="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N685" i="11" s="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O660" i="11" s="1"/>
  <c r="P659" i="11"/>
  <c r="O659" i="11"/>
  <c r="N658" i="11"/>
  <c r="N657" i="11"/>
  <c r="P656" i="11"/>
  <c r="N656" i="11"/>
  <c r="N655" i="11" s="1"/>
  <c r="M656" i="11"/>
  <c r="L656" i="11"/>
  <c r="O656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N632" i="11" s="1"/>
  <c r="L634" i="11"/>
  <c r="M634" i="11" s="1"/>
  <c r="P633" i="11"/>
  <c r="O633" i="11"/>
  <c r="N631" i="11"/>
  <c r="N629" i="11" s="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I592" i="11" s="1"/>
  <c r="J583" i="11"/>
  <c r="J582" i="11"/>
  <c r="J576" i="11" s="1"/>
  <c r="J559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49" i="11"/>
  <c r="N547" i="11" s="1"/>
  <c r="L549" i="11"/>
  <c r="P548" i="11"/>
  <c r="O548" i="11"/>
  <c r="N546" i="11"/>
  <c r="O545" i="11"/>
  <c r="N545" i="11"/>
  <c r="L545" i="11"/>
  <c r="N544" i="11"/>
  <c r="J543" i="1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P534" i="11"/>
  <c r="O534" i="11"/>
  <c r="P533" i="11"/>
  <c r="N533" i="11"/>
  <c r="M533" i="11"/>
  <c r="L533" i="11"/>
  <c r="O533" i="11" s="1"/>
  <c r="P528" i="11"/>
  <c r="N528" i="11"/>
  <c r="L528" i="11"/>
  <c r="L526" i="11" s="1"/>
  <c r="O526" i="11" s="1"/>
  <c r="P527" i="11"/>
  <c r="O527" i="11"/>
  <c r="N526" i="11"/>
  <c r="M526" i="11"/>
  <c r="P526" i="11" s="1"/>
  <c r="P525" i="11"/>
  <c r="N525" i="11"/>
  <c r="M525" i="11"/>
  <c r="O524" i="11"/>
  <c r="N524" i="11"/>
  <c r="M524" i="11"/>
  <c r="M523" i="11" s="1"/>
  <c r="P523" i="11" s="1"/>
  <c r="L524" i="11"/>
  <c r="N523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5" i="11" s="1"/>
  <c r="P506" i="11"/>
  <c r="O506" i="11"/>
  <c r="O505" i="11"/>
  <c r="M505" i="11"/>
  <c r="P505" i="11" s="1"/>
  <c r="L505" i="11"/>
  <c r="P504" i="11"/>
  <c r="N504" i="11"/>
  <c r="N502" i="11" s="1"/>
  <c r="M504" i="11"/>
  <c r="L504" i="11"/>
  <c r="O504" i="11" s="1"/>
  <c r="O503" i="11"/>
  <c r="N503" i="11"/>
  <c r="M503" i="11"/>
  <c r="L503" i="1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N472" i="11"/>
  <c r="L472" i="11"/>
  <c r="L470" i="11" s="1"/>
  <c r="O470" i="11" s="1"/>
  <c r="P471" i="11"/>
  <c r="O471" i="11"/>
  <c r="N470" i="11"/>
  <c r="N469" i="11"/>
  <c r="P468" i="11"/>
  <c r="N468" i="11"/>
  <c r="N467" i="11" s="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O456" i="11" s="1"/>
  <c r="P455" i="11"/>
  <c r="O455" i="11"/>
  <c r="P454" i="11"/>
  <c r="N454" i="11"/>
  <c r="M454" i="11"/>
  <c r="L454" i="11"/>
  <c r="O454" i="11" s="1"/>
  <c r="P449" i="11"/>
  <c r="N449" i="11"/>
  <c r="L449" i="11"/>
  <c r="L447" i="11" s="1"/>
  <c r="O447" i="11" s="1"/>
  <c r="P448" i="11"/>
  <c r="O448" i="11"/>
  <c r="N447" i="11"/>
  <c r="M447" i="11"/>
  <c r="P447" i="11" s="1"/>
  <c r="P446" i="11"/>
  <c r="N446" i="11"/>
  <c r="M446" i="11"/>
  <c r="O445" i="11"/>
  <c r="N445" i="11"/>
  <c r="M445" i="11"/>
  <c r="M444" i="11" s="1"/>
  <c r="P444" i="11" s="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J418" i="11" s="1"/>
  <c r="P431" i="11"/>
  <c r="L431" i="11"/>
  <c r="P430" i="11"/>
  <c r="O430" i="11"/>
  <c r="P429" i="11"/>
  <c r="N429" i="11"/>
  <c r="M429" i="11"/>
  <c r="L429" i="11"/>
  <c r="O429" i="11" s="1"/>
  <c r="N424" i="11"/>
  <c r="L424" i="11"/>
  <c r="M424" i="11" s="1"/>
  <c r="M422" i="11" s="1"/>
  <c r="P423" i="11"/>
  <c r="O423" i="11"/>
  <c r="N421" i="11"/>
  <c r="P420" i="11"/>
  <c r="O420" i="11"/>
  <c r="N420" i="11"/>
  <c r="N419" i="11" s="1"/>
  <c r="M420" i="11"/>
  <c r="L420" i="11"/>
  <c r="K413" i="11"/>
  <c r="K412" i="11"/>
  <c r="N410" i="11"/>
  <c r="N408" i="11" s="1"/>
  <c r="M410" i="11"/>
  <c r="M408" i="11" s="1"/>
  <c r="P408" i="11" s="1"/>
  <c r="L410" i="11"/>
  <c r="L408" i="11" s="1"/>
  <c r="O408" i="11" s="1"/>
  <c r="P409" i="11"/>
  <c r="O409" i="11"/>
  <c r="N407" i="11"/>
  <c r="M407" i="11"/>
  <c r="M405" i="11" s="1"/>
  <c r="P405" i="11" s="1"/>
  <c r="L407" i="11"/>
  <c r="L405" i="11" s="1"/>
  <c r="O405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O397" i="11" s="1"/>
  <c r="P396" i="11"/>
  <c r="O396" i="11"/>
  <c r="N394" i="11"/>
  <c r="N392" i="11" s="1"/>
  <c r="M394" i="11"/>
  <c r="M392" i="11" s="1"/>
  <c r="P392" i="11" s="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O336" i="11" s="1"/>
  <c r="P335" i="11"/>
  <c r="O335" i="11"/>
  <c r="N333" i="11"/>
  <c r="M333" i="11"/>
  <c r="M331" i="11" s="1"/>
  <c r="L333" i="11"/>
  <c r="L331" i="11" s="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M320" i="11"/>
  <c r="P320" i="11" s="1"/>
  <c r="L320" i="11"/>
  <c r="O320" i="11" s="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L304" i="11" s="1"/>
  <c r="O304" i="11" s="1"/>
  <c r="P305" i="11"/>
  <c r="O305" i="11"/>
  <c r="N303" i="11"/>
  <c r="N301" i="11" s="1"/>
  <c r="M303" i="11"/>
  <c r="P303" i="11" s="1"/>
  <c r="L303" i="11"/>
  <c r="O303" i="11" s="1"/>
  <c r="P302" i="11"/>
  <c r="O302" i="11"/>
  <c r="N299" i="11"/>
  <c r="M299" i="11"/>
  <c r="P299" i="11" s="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M283" i="11" s="1"/>
  <c r="P283" i="11" s="1"/>
  <c r="L285" i="11"/>
  <c r="O285" i="11" s="1"/>
  <c r="P284" i="11"/>
  <c r="O284" i="11"/>
  <c r="N282" i="11"/>
  <c r="N280" i="11" s="1"/>
  <c r="M282" i="11"/>
  <c r="P282" i="11" s="1"/>
  <c r="L282" i="11"/>
  <c r="L280" i="11" s="1"/>
  <c r="O280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M267" i="11" s="1"/>
  <c r="P267" i="11" s="1"/>
  <c r="L269" i="11"/>
  <c r="L267" i="11" s="1"/>
  <c r="O267" i="11" s="1"/>
  <c r="P268" i="11"/>
  <c r="O268" i="11"/>
  <c r="N266" i="11"/>
  <c r="N264" i="11" s="1"/>
  <c r="M266" i="11"/>
  <c r="M264" i="11" s="1"/>
  <c r="L266" i="11"/>
  <c r="L264" i="11" s="1"/>
  <c r="P265" i="11"/>
  <c r="O265" i="11"/>
  <c r="N262" i="11"/>
  <c r="M262" i="11"/>
  <c r="P262" i="11" s="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N227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O182" i="11" s="1"/>
  <c r="J177" i="11"/>
  <c r="I176" i="11"/>
  <c r="I174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L170" i="11"/>
  <c r="P169" i="11"/>
  <c r="O169" i="11"/>
  <c r="P166" i="11"/>
  <c r="N166" i="11"/>
  <c r="M166" i="11"/>
  <c r="L166" i="11"/>
  <c r="O166" i="11" s="1"/>
  <c r="J164" i="11"/>
  <c r="I159" i="11"/>
  <c r="K159" i="11" s="1"/>
  <c r="N157" i="11"/>
  <c r="N155" i="11" s="1"/>
  <c r="M157" i="11"/>
  <c r="M155" i="11" s="1"/>
  <c r="P155" i="11" s="1"/>
  <c r="L157" i="11"/>
  <c r="O157" i="11" s="1"/>
  <c r="P156" i="11"/>
  <c r="O156" i="11"/>
  <c r="N154" i="11"/>
  <c r="N152" i="11" s="1"/>
  <c r="M154" i="11"/>
  <c r="M152" i="11" s="1"/>
  <c r="P152" i="11" s="1"/>
  <c r="L154" i="11"/>
  <c r="L152" i="11" s="1"/>
  <c r="O152" i="11" s="1"/>
  <c r="P153" i="11"/>
  <c r="O153" i="11"/>
  <c r="O150" i="11"/>
  <c r="N150" i="11"/>
  <c r="M150" i="11"/>
  <c r="P150" i="11" s="1"/>
  <c r="L150" i="11"/>
  <c r="J148" i="11"/>
  <c r="I146" i="11"/>
  <c r="K146" i="11" s="1"/>
  <c r="I145" i="1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O133" i="11"/>
  <c r="N133" i="11"/>
  <c r="M133" i="11"/>
  <c r="L133" i="11"/>
  <c r="J130" i="11"/>
  <c r="N127" i="11"/>
  <c r="N125" i="11" s="1"/>
  <c r="M127" i="11"/>
  <c r="M125" i="11" s="1"/>
  <c r="P125" i="11" s="1"/>
  <c r="L127" i="11"/>
  <c r="P126" i="11"/>
  <c r="O126" i="11"/>
  <c r="N124" i="11"/>
  <c r="M124" i="11"/>
  <c r="M122" i="11" s="1"/>
  <c r="P122" i="11" s="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J86" i="11" s="1"/>
  <c r="I98" i="11"/>
  <c r="I86" i="11" s="1"/>
  <c r="N96" i="11"/>
  <c r="N94" i="11" s="1"/>
  <c r="M96" i="11"/>
  <c r="P96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P89" i="11"/>
  <c r="N89" i="11"/>
  <c r="M89" i="11"/>
  <c r="L89" i="11"/>
  <c r="O89" i="11" s="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M69" i="11" s="1"/>
  <c r="P69" i="11" s="1"/>
  <c r="L71" i="11"/>
  <c r="O71" i="11" s="1"/>
  <c r="P70" i="11"/>
  <c r="O70" i="11"/>
  <c r="N67" i="11"/>
  <c r="M67" i="11"/>
  <c r="L67" i="11"/>
  <c r="O67" i="11" s="1"/>
  <c r="J65" i="11"/>
  <c r="N61" i="11"/>
  <c r="N59" i="11" s="1"/>
  <c r="M61" i="11"/>
  <c r="M59" i="11" s="1"/>
  <c r="L61" i="11"/>
  <c r="L59" i="11" s="1"/>
  <c r="P60" i="11"/>
  <c r="O60" i="11"/>
  <c r="N58" i="11"/>
  <c r="M58" i="11"/>
  <c r="M56" i="11" s="1"/>
  <c r="L58" i="11"/>
  <c r="L56" i="11" s="1"/>
  <c r="P57" i="11"/>
  <c r="O57" i="11"/>
  <c r="P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M44" i="11" s="1"/>
  <c r="L46" i="11"/>
  <c r="L44" i="11" s="1"/>
  <c r="P45" i="11"/>
  <c r="O45" i="11"/>
  <c r="O42" i="11"/>
  <c r="N42" i="11"/>
  <c r="M42" i="11"/>
  <c r="L42" i="11"/>
  <c r="P36" i="11"/>
  <c r="N36" i="11"/>
  <c r="N30" i="11" s="1"/>
  <c r="M36" i="11"/>
  <c r="N35" i="11"/>
  <c r="N34" i="11" s="1"/>
  <c r="M35" i="11"/>
  <c r="P35" i="11" s="1"/>
  <c r="L35" i="11"/>
  <c r="O35" i="11" s="1"/>
  <c r="M34" i="11"/>
  <c r="P34" i="11" s="1"/>
  <c r="N33" i="11"/>
  <c r="P32" i="11"/>
  <c r="O32" i="11"/>
  <c r="N32" i="11"/>
  <c r="M32" i="11"/>
  <c r="L32" i="11"/>
  <c r="N31" i="11"/>
  <c r="N29" i="11"/>
  <c r="N28" i="11" s="1"/>
  <c r="M29" i="11"/>
  <c r="P29" i="11" s="1"/>
  <c r="L29" i="11"/>
  <c r="O29" i="11" s="1"/>
  <c r="P25" i="11"/>
  <c r="O25" i="11"/>
  <c r="N25" i="11"/>
  <c r="M25" i="11"/>
  <c r="L25" i="11"/>
  <c r="N22" i="11"/>
  <c r="M22" i="11"/>
  <c r="P22" i="11" s="1"/>
  <c r="L22" i="11"/>
  <c r="O22" i="11" s="1"/>
  <c r="N15" i="1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P789" i="10"/>
  <c r="M789" i="10"/>
  <c r="M788" i="10"/>
  <c r="L788" i="10"/>
  <c r="O788" i="10" s="1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L639" i="10"/>
  <c r="O639" i="10" s="1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M630" i="10"/>
  <c r="P630" i="10" s="1"/>
  <c r="L630" i="10"/>
  <c r="P629" i="10"/>
  <c r="N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N545" i="10" s="1"/>
  <c r="N544" i="10" s="1"/>
  <c r="M555" i="10"/>
  <c r="P555" i="10" s="1"/>
  <c r="N549" i="10"/>
  <c r="L549" i="10"/>
  <c r="P548" i="10"/>
  <c r="O548" i="10"/>
  <c r="N547" i="10"/>
  <c r="N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N526" i="10"/>
  <c r="M526" i="10"/>
  <c r="P526" i="10" s="1"/>
  <c r="P525" i="10"/>
  <c r="N525" i="10"/>
  <c r="N523" i="10" s="1"/>
  <c r="M525" i="10"/>
  <c r="O524" i="10"/>
  <c r="N524" i="10"/>
  <c r="M524" i="10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O505" i="10"/>
  <c r="M505" i="10"/>
  <c r="P505" i="10" s="1"/>
  <c r="L505" i="10"/>
  <c r="P504" i="10"/>
  <c r="M504" i="10"/>
  <c r="L504" i="10"/>
  <c r="O503" i="10"/>
  <c r="N503" i="10"/>
  <c r="M503" i="10"/>
  <c r="P503" i="10" s="1"/>
  <c r="L503" i="10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N472" i="10"/>
  <c r="L472" i="10"/>
  <c r="O472" i="10" s="1"/>
  <c r="P471" i="10"/>
  <c r="O471" i="10"/>
  <c r="N470" i="10"/>
  <c r="N469" i="10"/>
  <c r="P468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N449" i="10"/>
  <c r="L449" i="10"/>
  <c r="P448" i="10"/>
  <c r="O448" i="10"/>
  <c r="N447" i="10"/>
  <c r="N446" i="10"/>
  <c r="P445" i="10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J434" i="10"/>
  <c r="J418" i="10" s="1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L421" i="10" s="1"/>
  <c r="O421" i="10" s="1"/>
  <c r="P423" i="10"/>
  <c r="O423" i="10"/>
  <c r="N422" i="10"/>
  <c r="N421" i="10"/>
  <c r="N420" i="10"/>
  <c r="M420" i="10"/>
  <c r="L420" i="10"/>
  <c r="O420" i="10" s="1"/>
  <c r="N419" i="10"/>
  <c r="K413" i="10"/>
  <c r="K412" i="10"/>
  <c r="N410" i="10"/>
  <c r="N408" i="10" s="1"/>
  <c r="M410" i="10"/>
  <c r="P410" i="10" s="1"/>
  <c r="L410" i="10"/>
  <c r="P409" i="10"/>
  <c r="O409" i="10"/>
  <c r="N407" i="10"/>
  <c r="N405" i="10" s="1"/>
  <c r="M407" i="10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M397" i="10"/>
  <c r="L397" i="10"/>
  <c r="L395" i="10" s="1"/>
  <c r="O395" i="10" s="1"/>
  <c r="P396" i="10"/>
  <c r="O396" i="10"/>
  <c r="N394" i="10"/>
  <c r="N392" i="10" s="1"/>
  <c r="M394" i="10"/>
  <c r="L394" i="10"/>
  <c r="L392" i="10" s="1"/>
  <c r="O392" i="10" s="1"/>
  <c r="P393" i="10"/>
  <c r="O393" i="10"/>
  <c r="N390" i="10"/>
  <c r="M390" i="10"/>
  <c r="P390" i="10" s="1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M350" i="10"/>
  <c r="M348" i="10" s="1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L334" i="10" s="1"/>
  <c r="O334" i="10" s="1"/>
  <c r="P335" i="10"/>
  <c r="O335" i="10"/>
  <c r="N333" i="10"/>
  <c r="M333" i="10"/>
  <c r="M331" i="10" s="1"/>
  <c r="L333" i="10"/>
  <c r="L331" i="10" s="1"/>
  <c r="P332" i="10"/>
  <c r="O332" i="10"/>
  <c r="O329" i="10"/>
  <c r="N329" i="10"/>
  <c r="M329" i="10"/>
  <c r="P329" i="10" s="1"/>
  <c r="L329" i="10"/>
  <c r="I327" i="10"/>
  <c r="I325" i="10"/>
  <c r="K325" i="10" s="1"/>
  <c r="N323" i="10"/>
  <c r="N321" i="10" s="1"/>
  <c r="M323" i="10"/>
  <c r="L323" i="10"/>
  <c r="O323" i="10" s="1"/>
  <c r="P322" i="10"/>
  <c r="O322" i="10"/>
  <c r="N320" i="10"/>
  <c r="N318" i="10" s="1"/>
  <c r="M320" i="10"/>
  <c r="M318" i="10" s="1"/>
  <c r="P318" i="10" s="1"/>
  <c r="L320" i="10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L282" i="10"/>
  <c r="O282" i="10" s="1"/>
  <c r="P281" i="10"/>
  <c r="O281" i="10"/>
  <c r="O278" i="10"/>
  <c r="N278" i="10"/>
  <c r="M278" i="10"/>
  <c r="L278" i="10"/>
  <c r="J276" i="10"/>
  <c r="I271" i="10"/>
  <c r="N269" i="10"/>
  <c r="N267" i="10" s="1"/>
  <c r="M269" i="10"/>
  <c r="L269" i="10"/>
  <c r="P268" i="10"/>
  <c r="O268" i="10"/>
  <c r="N266" i="10"/>
  <c r="M266" i="10"/>
  <c r="L266" i="10"/>
  <c r="L264" i="10" s="1"/>
  <c r="P265" i="10"/>
  <c r="O265" i="10"/>
  <c r="P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J226" i="10" s="1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K236" i="10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M186" i="10"/>
  <c r="L186" i="10"/>
  <c r="L184" i="10" s="1"/>
  <c r="P185" i="10"/>
  <c r="O185" i="10"/>
  <c r="P182" i="10"/>
  <c r="N182" i="10"/>
  <c r="M182" i="10"/>
  <c r="L182" i="10"/>
  <c r="J180" i="10"/>
  <c r="J177" i="10"/>
  <c r="I176" i="10"/>
  <c r="I174" i="10" s="1"/>
  <c r="K174" i="10" s="1"/>
  <c r="J174" i="10"/>
  <c r="J164" i="10" s="1"/>
  <c r="N173" i="10"/>
  <c r="N171" i="10" s="1"/>
  <c r="M173" i="10"/>
  <c r="P173" i="10" s="1"/>
  <c r="L173" i="10"/>
  <c r="O173" i="10" s="1"/>
  <c r="P172" i="10"/>
  <c r="O172" i="10"/>
  <c r="N170" i="10"/>
  <c r="M170" i="10"/>
  <c r="L170" i="10"/>
  <c r="P169" i="10"/>
  <c r="O169" i="10"/>
  <c r="P166" i="10"/>
  <c r="N166" i="10"/>
  <c r="M166" i="10"/>
  <c r="L166" i="10"/>
  <c r="I159" i="10"/>
  <c r="K159" i="10" s="1"/>
  <c r="N157" i="10"/>
  <c r="N155" i="10" s="1"/>
  <c r="M157" i="10"/>
  <c r="L157" i="10"/>
  <c r="O157" i="10" s="1"/>
  <c r="P156" i="10"/>
  <c r="O156" i="10"/>
  <c r="N154" i="10"/>
  <c r="N152" i="10" s="1"/>
  <c r="M154" i="10"/>
  <c r="L154" i="10"/>
  <c r="L152" i="10" s="1"/>
  <c r="O152" i="10" s="1"/>
  <c r="P153" i="10"/>
  <c r="O153" i="10"/>
  <c r="P150" i="10"/>
  <c r="N150" i="10"/>
  <c r="M150" i="10"/>
  <c r="L150" i="10"/>
  <c r="O150" i="10" s="1"/>
  <c r="J148" i="10"/>
  <c r="I146" i="10"/>
  <c r="K146" i="10" s="1"/>
  <c r="I145" i="10"/>
  <c r="K145" i="10" s="1"/>
  <c r="I144" i="10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O133" i="10"/>
  <c r="N133" i="10"/>
  <c r="M133" i="10"/>
  <c r="L133" i="10"/>
  <c r="J130" i="10"/>
  <c r="I130" i="10"/>
  <c r="K130" i="10" s="1"/>
  <c r="N127" i="10"/>
  <c r="N125" i="10" s="1"/>
  <c r="M127" i="10"/>
  <c r="L127" i="10"/>
  <c r="O127" i="10" s="1"/>
  <c r="P126" i="10"/>
  <c r="O126" i="10"/>
  <c r="N124" i="10"/>
  <c r="N122" i="10" s="1"/>
  <c r="M124" i="10"/>
  <c r="L124" i="10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K99" i="10" s="1"/>
  <c r="J98" i="10"/>
  <c r="I98" i="10"/>
  <c r="I86" i="10" s="1"/>
  <c r="K86" i="10" s="1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L91" i="10" s="1"/>
  <c r="P92" i="10"/>
  <c r="O92" i="10"/>
  <c r="P89" i="10"/>
  <c r="N89" i="10"/>
  <c r="M89" i="10"/>
  <c r="L89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O71" i="10" s="1"/>
  <c r="P70" i="10"/>
  <c r="O70" i="10"/>
  <c r="O67" i="10"/>
  <c r="N67" i="10"/>
  <c r="M67" i="10"/>
  <c r="L67" i="10"/>
  <c r="J65" i="10"/>
  <c r="N61" i="10"/>
  <c r="M61" i="10"/>
  <c r="L61" i="10"/>
  <c r="O61" i="10" s="1"/>
  <c r="P60" i="10"/>
  <c r="O60" i="10"/>
  <c r="N58" i="10"/>
  <c r="N56" i="10" s="1"/>
  <c r="M58" i="10"/>
  <c r="L58" i="10"/>
  <c r="L56" i="10" s="1"/>
  <c r="P57" i="10"/>
  <c r="O57" i="10"/>
  <c r="N54" i="10"/>
  <c r="M54" i="10"/>
  <c r="L54" i="10"/>
  <c r="O54" i="10" s="1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O42" i="10"/>
  <c r="N42" i="10"/>
  <c r="M42" i="10"/>
  <c r="L42" i="10"/>
  <c r="N36" i="10"/>
  <c r="M36" i="10"/>
  <c r="P36" i="10" s="1"/>
  <c r="O35" i="10"/>
  <c r="N35" i="10"/>
  <c r="M35" i="10"/>
  <c r="L35" i="10"/>
  <c r="N34" i="10"/>
  <c r="N33" i="10"/>
  <c r="P32" i="10"/>
  <c r="O32" i="10"/>
  <c r="N32" i="10"/>
  <c r="M32" i="10"/>
  <c r="L32" i="10"/>
  <c r="N31" i="10"/>
  <c r="N30" i="10"/>
  <c r="N29" i="10"/>
  <c r="N28" i="10" s="1"/>
  <c r="M29" i="10"/>
  <c r="P29" i="10" s="1"/>
  <c r="L29" i="10"/>
  <c r="O29" i="10" s="1"/>
  <c r="P25" i="10"/>
  <c r="O25" i="10"/>
  <c r="N25" i="10"/>
  <c r="M25" i="10"/>
  <c r="L25" i="10"/>
  <c r="N22" i="10"/>
  <c r="N19" i="10" s="1"/>
  <c r="M22" i="10"/>
  <c r="P22" i="10" s="1"/>
  <c r="L22" i="10"/>
  <c r="O22" i="10" s="1"/>
  <c r="N15" i="10"/>
  <c r="M15" i="10"/>
  <c r="P15" i="10" s="1"/>
  <c r="L15" i="10"/>
  <c r="O15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P790" i="9"/>
  <c r="O790" i="9"/>
  <c r="P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3" i="9" s="1"/>
  <c r="P667" i="9"/>
  <c r="O667" i="9"/>
  <c r="P666" i="9"/>
  <c r="O666" i="9"/>
  <c r="P665" i="9"/>
  <c r="N665" i="9"/>
  <c r="M665" i="9"/>
  <c r="L665" i="9"/>
  <c r="O665" i="9" s="1"/>
  <c r="N660" i="9"/>
  <c r="L660" i="9"/>
  <c r="L657" i="9" s="1"/>
  <c r="O657" i="9" s="1"/>
  <c r="P659" i="9"/>
  <c r="O659" i="9"/>
  <c r="N658" i="9"/>
  <c r="N657" i="9"/>
  <c r="P656" i="9"/>
  <c r="N656" i="9"/>
  <c r="N655" i="9" s="1"/>
  <c r="M656" i="9"/>
  <c r="L656" i="9"/>
  <c r="O656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L632" i="9"/>
  <c r="O632" i="9" s="1"/>
  <c r="M631" i="9"/>
  <c r="P630" i="9"/>
  <c r="N630" i="9"/>
  <c r="M630" i="9"/>
  <c r="L630" i="9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I559" i="9" s="1"/>
  <c r="K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P555" i="9"/>
  <c r="N555" i="9"/>
  <c r="M555" i="9"/>
  <c r="L555" i="9"/>
  <c r="O555" i="9" s="1"/>
  <c r="N549" i="9"/>
  <c r="L549" i="9"/>
  <c r="L547" i="9" s="1"/>
  <c r="O547" i="9" s="1"/>
  <c r="P548" i="9"/>
  <c r="O548" i="9"/>
  <c r="N547" i="9"/>
  <c r="N546" i="9"/>
  <c r="P545" i="9"/>
  <c r="N545" i="9"/>
  <c r="N544" i="9" s="1"/>
  <c r="M545" i="9"/>
  <c r="L545" i="9"/>
  <c r="O545" i="9" s="1"/>
  <c r="I542" i="9"/>
  <c r="K542" i="9" s="1"/>
  <c r="I541" i="9"/>
  <c r="K541" i="9" s="1"/>
  <c r="I540" i="9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N523" i="9" s="1"/>
  <c r="M524" i="9"/>
  <c r="L524" i="9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M502" i="9" s="1"/>
  <c r="P502" i="9" s="1"/>
  <c r="L504" i="9"/>
  <c r="P503" i="9"/>
  <c r="N503" i="9"/>
  <c r="M503" i="9"/>
  <c r="L503" i="9"/>
  <c r="L502" i="9" s="1"/>
  <c r="O502" i="9" s="1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N477" i="9"/>
  <c r="M477" i="9"/>
  <c r="P477" i="9" s="1"/>
  <c r="N472" i="9"/>
  <c r="N470" i="9" s="1"/>
  <c r="L472" i="9"/>
  <c r="L470" i="9" s="1"/>
  <c r="P471" i="9"/>
  <c r="O471" i="9"/>
  <c r="N469" i="9"/>
  <c r="N467" i="9" s="1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I443" i="9" s="1"/>
  <c r="K443" i="9" s="1"/>
  <c r="I460" i="9"/>
  <c r="K458" i="9"/>
  <c r="P456" i="9"/>
  <c r="L456" i="9"/>
  <c r="P455" i="9"/>
  <c r="O455" i="9"/>
  <c r="N454" i="9"/>
  <c r="M454" i="9"/>
  <c r="P454" i="9" s="1"/>
  <c r="N449" i="9"/>
  <c r="L449" i="9"/>
  <c r="P448" i="9"/>
  <c r="O448" i="9"/>
  <c r="N447" i="9"/>
  <c r="N446" i="9"/>
  <c r="N445" i="9"/>
  <c r="M445" i="9"/>
  <c r="L445" i="9"/>
  <c r="N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I433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L422" i="9" s="1"/>
  <c r="P423" i="9"/>
  <c r="O423" i="9"/>
  <c r="N421" i="9"/>
  <c r="N420" i="9"/>
  <c r="M420" i="9"/>
  <c r="P420" i="9" s="1"/>
  <c r="L420" i="9"/>
  <c r="K413" i="9"/>
  <c r="K412" i="9"/>
  <c r="N410" i="9"/>
  <c r="N408" i="9" s="1"/>
  <c r="M410" i="9"/>
  <c r="P410" i="9" s="1"/>
  <c r="L410" i="9"/>
  <c r="P409" i="9"/>
  <c r="O409" i="9"/>
  <c r="N407" i="9"/>
  <c r="M407" i="9"/>
  <c r="M405" i="9" s="1"/>
  <c r="P405" i="9" s="1"/>
  <c r="L407" i="9"/>
  <c r="L405" i="9" s="1"/>
  <c r="O405" i="9" s="1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M395" i="9" s="1"/>
  <c r="P395" i="9" s="1"/>
  <c r="L397" i="9"/>
  <c r="P396" i="9"/>
  <c r="O396" i="9"/>
  <c r="N394" i="9"/>
  <c r="N392" i="9" s="1"/>
  <c r="M394" i="9"/>
  <c r="M392" i="9" s="1"/>
  <c r="P392" i="9" s="1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L351" i="9" s="1"/>
  <c r="P352" i="9"/>
  <c r="O352" i="9"/>
  <c r="N350" i="9"/>
  <c r="M350" i="9"/>
  <c r="M348" i="9" s="1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O336" i="9" s="1"/>
  <c r="P335" i="9"/>
  <c r="O335" i="9"/>
  <c r="N333" i="9"/>
  <c r="N331" i="9" s="1"/>
  <c r="M333" i="9"/>
  <c r="M331" i="9" s="1"/>
  <c r="L333" i="9"/>
  <c r="P332" i="9"/>
  <c r="O332" i="9"/>
  <c r="O329" i="9"/>
  <c r="N329" i="9"/>
  <c r="M329" i="9"/>
  <c r="L329" i="9"/>
  <c r="I327" i="9"/>
  <c r="I325" i="9"/>
  <c r="N323" i="9"/>
  <c r="M323" i="9"/>
  <c r="L323" i="9"/>
  <c r="O323" i="9" s="1"/>
  <c r="P322" i="9"/>
  <c r="O322" i="9"/>
  <c r="N320" i="9"/>
  <c r="N318" i="9" s="1"/>
  <c r="M320" i="9"/>
  <c r="P320" i="9" s="1"/>
  <c r="L320" i="9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N301" i="9" s="1"/>
  <c r="M303" i="9"/>
  <c r="L303" i="9"/>
  <c r="L301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L285" i="9"/>
  <c r="P284" i="9"/>
  <c r="O284" i="9"/>
  <c r="N282" i="9"/>
  <c r="M282" i="9"/>
  <c r="M280" i="9" s="1"/>
  <c r="P280" i="9" s="1"/>
  <c r="L282" i="9"/>
  <c r="O282" i="9" s="1"/>
  <c r="P281" i="9"/>
  <c r="O281" i="9"/>
  <c r="P278" i="9"/>
  <c r="N278" i="9"/>
  <c r="M278" i="9"/>
  <c r="L278" i="9"/>
  <c r="J276" i="9"/>
  <c r="I271" i="9"/>
  <c r="K271" i="9" s="1"/>
  <c r="N269" i="9"/>
  <c r="N267" i="9" s="1"/>
  <c r="M269" i="9"/>
  <c r="P269" i="9" s="1"/>
  <c r="L269" i="9"/>
  <c r="P268" i="9"/>
  <c r="O268" i="9"/>
  <c r="N266" i="9"/>
  <c r="M266" i="9"/>
  <c r="L266" i="9"/>
  <c r="L264" i="9" s="1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N227" i="9" s="1"/>
  <c r="J237" i="9"/>
  <c r="J226" i="9" s="1"/>
  <c r="J180" i="9" s="1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O182" i="9" s="1"/>
  <c r="J177" i="9"/>
  <c r="J164" i="9" s="1"/>
  <c r="I176" i="9"/>
  <c r="J174" i="9"/>
  <c r="N173" i="9"/>
  <c r="N171" i="9" s="1"/>
  <c r="M173" i="9"/>
  <c r="M171" i="9" s="1"/>
  <c r="P171" i="9" s="1"/>
  <c r="L173" i="9"/>
  <c r="O173" i="9" s="1"/>
  <c r="P172" i="9"/>
  <c r="O172" i="9"/>
  <c r="N170" i="9"/>
  <c r="N168" i="9" s="1"/>
  <c r="M170" i="9"/>
  <c r="M168" i="9" s="1"/>
  <c r="L170" i="9"/>
  <c r="L168" i="9" s="1"/>
  <c r="P169" i="9"/>
  <c r="O169" i="9"/>
  <c r="P166" i="9"/>
  <c r="N166" i="9"/>
  <c r="M166" i="9"/>
  <c r="L166" i="9"/>
  <c r="O166" i="9" s="1"/>
  <c r="I159" i="9"/>
  <c r="K159" i="9" s="1"/>
  <c r="N157" i="9"/>
  <c r="N155" i="9" s="1"/>
  <c r="M157" i="9"/>
  <c r="P157" i="9" s="1"/>
  <c r="L157" i="9"/>
  <c r="P156" i="9"/>
  <c r="O156" i="9"/>
  <c r="N154" i="9"/>
  <c r="N152" i="9" s="1"/>
  <c r="M154" i="9"/>
  <c r="L154" i="9"/>
  <c r="L152" i="9" s="1"/>
  <c r="O152" i="9" s="1"/>
  <c r="P153" i="9"/>
  <c r="O153" i="9"/>
  <c r="P150" i="9"/>
  <c r="O150" i="9"/>
  <c r="N150" i="9"/>
  <c r="M150" i="9"/>
  <c r="L150" i="9"/>
  <c r="J148" i="9"/>
  <c r="I146" i="9"/>
  <c r="I130" i="9" s="1"/>
  <c r="I145" i="9"/>
  <c r="I144" i="9"/>
  <c r="K144" i="9" s="1"/>
  <c r="N140" i="9"/>
  <c r="N138" i="9" s="1"/>
  <c r="M140" i="9"/>
  <c r="L140" i="9"/>
  <c r="L138" i="9" s="1"/>
  <c r="P139" i="9"/>
  <c r="O139" i="9"/>
  <c r="N137" i="9"/>
  <c r="N135" i="9" s="1"/>
  <c r="M137" i="9"/>
  <c r="M135" i="9" s="1"/>
  <c r="L137" i="9"/>
  <c r="P136" i="9"/>
  <c r="O136" i="9"/>
  <c r="O133" i="9"/>
  <c r="N133" i="9"/>
  <c r="M133" i="9"/>
  <c r="P133" i="9" s="1"/>
  <c r="L133" i="9"/>
  <c r="J130" i="9"/>
  <c r="N127" i="9"/>
  <c r="M127" i="9"/>
  <c r="P127" i="9" s="1"/>
  <c r="L127" i="9"/>
  <c r="L125" i="9" s="1"/>
  <c r="O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P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N96" i="9"/>
  <c r="N94" i="9" s="1"/>
  <c r="M96" i="9"/>
  <c r="M94" i="9" s="1"/>
  <c r="P94" i="9" s="1"/>
  <c r="L96" i="9"/>
  <c r="O96" i="9" s="1"/>
  <c r="P95" i="9"/>
  <c r="O95" i="9"/>
  <c r="N93" i="9"/>
  <c r="N91" i="9" s="1"/>
  <c r="M93" i="9"/>
  <c r="M91" i="9" s="1"/>
  <c r="L93" i="9"/>
  <c r="L91" i="9" s="1"/>
  <c r="P92" i="9"/>
  <c r="O92" i="9"/>
  <c r="P89" i="9"/>
  <c r="N89" i="9"/>
  <c r="M89" i="9"/>
  <c r="L89" i="9"/>
  <c r="O89" i="9" s="1"/>
  <c r="J87" i="9"/>
  <c r="J86" i="9"/>
  <c r="I84" i="9"/>
  <c r="K84" i="9" s="1"/>
  <c r="I83" i="9"/>
  <c r="K83" i="9" s="1"/>
  <c r="I82" i="9"/>
  <c r="K82" i="9" s="1"/>
  <c r="I81" i="9"/>
  <c r="K81" i="9" s="1"/>
  <c r="I80" i="9"/>
  <c r="I79" i="9"/>
  <c r="I78" i="9"/>
  <c r="K78" i="9" s="1"/>
  <c r="J77" i="9"/>
  <c r="J65" i="9" s="1"/>
  <c r="J76" i="9"/>
  <c r="N74" i="9"/>
  <c r="N72" i="9" s="1"/>
  <c r="M74" i="9"/>
  <c r="L74" i="9"/>
  <c r="O74" i="9" s="1"/>
  <c r="P73" i="9"/>
  <c r="O73" i="9"/>
  <c r="N71" i="9"/>
  <c r="N69" i="9" s="1"/>
  <c r="M71" i="9"/>
  <c r="L71" i="9"/>
  <c r="P70" i="9"/>
  <c r="O70" i="9"/>
  <c r="P67" i="9"/>
  <c r="N67" i="9"/>
  <c r="M67" i="9"/>
  <c r="L67" i="9"/>
  <c r="J64" i="9"/>
  <c r="N61" i="9"/>
  <c r="M61" i="9"/>
  <c r="P61" i="9" s="1"/>
  <c r="L61" i="9"/>
  <c r="O61" i="9" s="1"/>
  <c r="P60" i="9"/>
  <c r="O60" i="9"/>
  <c r="N58" i="9"/>
  <c r="M58" i="9"/>
  <c r="L58" i="9"/>
  <c r="P57" i="9"/>
  <c r="O57" i="9"/>
  <c r="O54" i="9"/>
  <c r="N54" i="9"/>
  <c r="M54" i="9"/>
  <c r="L54" i="9"/>
  <c r="N49" i="9"/>
  <c r="N47" i="9" s="1"/>
  <c r="M49" i="9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P42" i="9"/>
  <c r="N42" i="9"/>
  <c r="M42" i="9"/>
  <c r="L42" i="9"/>
  <c r="N36" i="9"/>
  <c r="M36" i="9"/>
  <c r="P36" i="9" s="1"/>
  <c r="P35" i="9"/>
  <c r="N35" i="9"/>
  <c r="N34" i="9" s="1"/>
  <c r="M35" i="9"/>
  <c r="L35" i="9"/>
  <c r="M34" i="9"/>
  <c r="P34" i="9" s="1"/>
  <c r="N33" i="9"/>
  <c r="N30" i="9" s="1"/>
  <c r="O32" i="9"/>
  <c r="N32" i="9"/>
  <c r="M32" i="9"/>
  <c r="P32" i="9" s="1"/>
  <c r="L32" i="9"/>
  <c r="N31" i="9"/>
  <c r="N29" i="9"/>
  <c r="L29" i="9"/>
  <c r="O25" i="9"/>
  <c r="N25" i="9"/>
  <c r="M25" i="9"/>
  <c r="L25" i="9"/>
  <c r="P22" i="9"/>
  <c r="N22" i="9"/>
  <c r="M22" i="9"/>
  <c r="L22" i="9"/>
  <c r="M19" i="9"/>
  <c r="N15" i="9"/>
  <c r="L15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N789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N688" i="8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2" i="8" s="1"/>
  <c r="P667" i="8"/>
  <c r="O667" i="8"/>
  <c r="P666" i="8"/>
  <c r="O666" i="8"/>
  <c r="N665" i="8"/>
  <c r="M665" i="8"/>
  <c r="P665" i="8" s="1"/>
  <c r="L665" i="8"/>
  <c r="O665" i="8" s="1"/>
  <c r="P660" i="8"/>
  <c r="N660" i="8"/>
  <c r="N657" i="8" s="1"/>
  <c r="N655" i="8" s="1"/>
  <c r="L660" i="8"/>
  <c r="L658" i="8" s="1"/>
  <c r="O658" i="8" s="1"/>
  <c r="P659" i="8"/>
  <c r="O659" i="8"/>
  <c r="P658" i="8"/>
  <c r="N658" i="8"/>
  <c r="M658" i="8"/>
  <c r="P657" i="8"/>
  <c r="M657" i="8"/>
  <c r="P656" i="8"/>
  <c r="O656" i="8"/>
  <c r="N656" i="8"/>
  <c r="M656" i="8"/>
  <c r="L656" i="8"/>
  <c r="M655" i="8"/>
  <c r="P655" i="8" s="1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N631" i="8" s="1"/>
  <c r="L634" i="8"/>
  <c r="L632" i="8" s="1"/>
  <c r="O632" i="8" s="1"/>
  <c r="P633" i="8"/>
  <c r="O633" i="8"/>
  <c r="N632" i="8"/>
  <c r="M632" i="8"/>
  <c r="P632" i="8" s="1"/>
  <c r="M631" i="8"/>
  <c r="P630" i="8"/>
  <c r="N630" i="8"/>
  <c r="M630" i="8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82" i="8"/>
  <c r="J577" i="8"/>
  <c r="I577" i="8"/>
  <c r="K577" i="8" s="1"/>
  <c r="J576" i="8"/>
  <c r="I576" i="8"/>
  <c r="I559" i="8" s="1"/>
  <c r="I543" i="8" s="1"/>
  <c r="J569" i="8"/>
  <c r="I569" i="8"/>
  <c r="K569" i="8" s="1"/>
  <c r="J568" i="8"/>
  <c r="I568" i="8"/>
  <c r="J561" i="8"/>
  <c r="I561" i="8"/>
  <c r="K561" i="8" s="1"/>
  <c r="J560" i="8"/>
  <c r="I560" i="8"/>
  <c r="J559" i="8"/>
  <c r="J543" i="8" s="1"/>
  <c r="P557" i="8"/>
  <c r="L557" i="8"/>
  <c r="O557" i="8" s="1"/>
  <c r="P556" i="8"/>
  <c r="O556" i="8"/>
  <c r="P555" i="8"/>
  <c r="N555" i="8"/>
  <c r="M555" i="8"/>
  <c r="N549" i="8"/>
  <c r="L549" i="8"/>
  <c r="M549" i="8" s="1"/>
  <c r="M547" i="8" s="1"/>
  <c r="P547" i="8" s="1"/>
  <c r="P548" i="8"/>
  <c r="O548" i="8"/>
  <c r="N547" i="8"/>
  <c r="N546" i="8"/>
  <c r="P545" i="8"/>
  <c r="O545" i="8"/>
  <c r="N545" i="8"/>
  <c r="M545" i="8"/>
  <c r="L545" i="8"/>
  <c r="N544" i="8"/>
  <c r="I542" i="8"/>
  <c r="K542" i="8" s="1"/>
  <c r="I541" i="8"/>
  <c r="K541" i="8" s="1"/>
  <c r="I540" i="8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P533" i="8"/>
  <c r="N533" i="8"/>
  <c r="M533" i="8"/>
  <c r="P528" i="8"/>
  <c r="N528" i="8"/>
  <c r="L528" i="8"/>
  <c r="O528" i="8" s="1"/>
  <c r="P527" i="8"/>
  <c r="O527" i="8"/>
  <c r="P526" i="8"/>
  <c r="N526" i="8"/>
  <c r="M526" i="8"/>
  <c r="N525" i="8"/>
  <c r="M525" i="8"/>
  <c r="P525" i="8" s="1"/>
  <c r="N524" i="8"/>
  <c r="N523" i="8" s="1"/>
  <c r="M524" i="8"/>
  <c r="P524" i="8" s="1"/>
  <c r="L524" i="8"/>
  <c r="O524" i="8" s="1"/>
  <c r="M523" i="8"/>
  <c r="P523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4" i="8" s="1"/>
  <c r="P506" i="8"/>
  <c r="O506" i="8"/>
  <c r="N505" i="8"/>
  <c r="M505" i="8"/>
  <c r="P505" i="8" s="1"/>
  <c r="L505" i="8"/>
  <c r="O505" i="8" s="1"/>
  <c r="M504" i="8"/>
  <c r="L504" i="8"/>
  <c r="O504" i="8" s="1"/>
  <c r="P503" i="8"/>
  <c r="N503" i="8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N472" i="8"/>
  <c r="N470" i="8" s="1"/>
  <c r="L472" i="8"/>
  <c r="L470" i="8" s="1"/>
  <c r="O470" i="8" s="1"/>
  <c r="P471" i="8"/>
  <c r="O471" i="8"/>
  <c r="N469" i="8"/>
  <c r="N467" i="8" s="1"/>
  <c r="N468" i="8"/>
  <c r="M468" i="8"/>
  <c r="L468" i="8"/>
  <c r="O468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P455" i="8"/>
  <c r="O455" i="8"/>
  <c r="P454" i="8"/>
  <c r="N454" i="8"/>
  <c r="M454" i="8"/>
  <c r="N449" i="8"/>
  <c r="N447" i="8" s="1"/>
  <c r="L449" i="8"/>
  <c r="M449" i="8" s="1"/>
  <c r="P449" i="8" s="1"/>
  <c r="P448" i="8"/>
  <c r="O448" i="8"/>
  <c r="N446" i="8"/>
  <c r="O445" i="8"/>
  <c r="N445" i="8"/>
  <c r="M445" i="8"/>
  <c r="P445" i="8" s="1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I435" i="8"/>
  <c r="J434" i="8"/>
  <c r="J418" i="8" s="1"/>
  <c r="P431" i="8"/>
  <c r="L431" i="8"/>
  <c r="O431" i="8" s="1"/>
  <c r="P430" i="8"/>
  <c r="O430" i="8"/>
  <c r="P429" i="8"/>
  <c r="N429" i="8"/>
  <c r="M429" i="8"/>
  <c r="N424" i="8"/>
  <c r="L424" i="8"/>
  <c r="L422" i="8" s="1"/>
  <c r="O422" i="8" s="1"/>
  <c r="P423" i="8"/>
  <c r="O423" i="8"/>
  <c r="N422" i="8"/>
  <c r="N421" i="8"/>
  <c r="P420" i="8"/>
  <c r="O420" i="8"/>
  <c r="N420" i="8"/>
  <c r="M420" i="8"/>
  <c r="L420" i="8"/>
  <c r="N419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N405" i="8" s="1"/>
  <c r="M407" i="8"/>
  <c r="M405" i="8" s="1"/>
  <c r="P405" i="8" s="1"/>
  <c r="L407" i="8"/>
  <c r="O407" i="8" s="1"/>
  <c r="P406" i="8"/>
  <c r="O406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M395" i="8" s="1"/>
  <c r="P395" i="8" s="1"/>
  <c r="L397" i="8"/>
  <c r="L395" i="8" s="1"/>
  <c r="O395" i="8" s="1"/>
  <c r="P396" i="8"/>
  <c r="O396" i="8"/>
  <c r="N394" i="8"/>
  <c r="N392" i="8" s="1"/>
  <c r="M394" i="8"/>
  <c r="L394" i="8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L353" i="8"/>
  <c r="L351" i="8" s="1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M333" i="8"/>
  <c r="M331" i="8" s="1"/>
  <c r="L333" i="8"/>
  <c r="L331" i="8" s="1"/>
  <c r="P332" i="8"/>
  <c r="O332" i="8"/>
  <c r="P329" i="8"/>
  <c r="N329" i="8"/>
  <c r="M329" i="8"/>
  <c r="L329" i="8"/>
  <c r="I327" i="8"/>
  <c r="I325" i="8"/>
  <c r="I314" i="8" s="1"/>
  <c r="K314" i="8" s="1"/>
  <c r="N323" i="8"/>
  <c r="M323" i="8"/>
  <c r="L323" i="8"/>
  <c r="L321" i="8" s="1"/>
  <c r="O321" i="8" s="1"/>
  <c r="P322" i="8"/>
  <c r="O322" i="8"/>
  <c r="N320" i="8"/>
  <c r="N318" i="8" s="1"/>
  <c r="M320" i="8"/>
  <c r="P320" i="8" s="1"/>
  <c r="L320" i="8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L306" i="8"/>
  <c r="L304" i="8" s="1"/>
  <c r="O304" i="8" s="1"/>
  <c r="P305" i="8"/>
  <c r="O305" i="8"/>
  <c r="N303" i="8"/>
  <c r="N301" i="8" s="1"/>
  <c r="M303" i="8"/>
  <c r="P303" i="8" s="1"/>
  <c r="L303" i="8"/>
  <c r="P302" i="8"/>
  <c r="O302" i="8"/>
  <c r="N299" i="8"/>
  <c r="M299" i="8"/>
  <c r="P299" i="8" s="1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M283" i="8" s="1"/>
  <c r="P283" i="8" s="1"/>
  <c r="L285" i="8"/>
  <c r="P284" i="8"/>
  <c r="O284" i="8"/>
  <c r="N282" i="8"/>
  <c r="N280" i="8" s="1"/>
  <c r="M282" i="8"/>
  <c r="L282" i="8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L269" i="8"/>
  <c r="P268" i="8"/>
  <c r="O268" i="8"/>
  <c r="N266" i="8"/>
  <c r="N264" i="8" s="1"/>
  <c r="M266" i="8"/>
  <c r="P266" i="8" s="1"/>
  <c r="L266" i="8"/>
  <c r="L264" i="8" s="1"/>
  <c r="P265" i="8"/>
  <c r="O265" i="8"/>
  <c r="N262" i="8"/>
  <c r="M262" i="8"/>
  <c r="P262" i="8" s="1"/>
  <c r="L262" i="8"/>
  <c r="O262" i="8" s="1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J226" i="8" s="1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P189" i="8" s="1"/>
  <c r="L189" i="8"/>
  <c r="P188" i="8"/>
  <c r="O188" i="8"/>
  <c r="N186" i="8"/>
  <c r="M186" i="8"/>
  <c r="L186" i="8"/>
  <c r="L184" i="8" s="1"/>
  <c r="P185" i="8"/>
  <c r="O185" i="8"/>
  <c r="P182" i="8"/>
  <c r="N182" i="8"/>
  <c r="M182" i="8"/>
  <c r="L182" i="8"/>
  <c r="O182" i="8" s="1"/>
  <c r="J180" i="8"/>
  <c r="J177" i="8"/>
  <c r="I176" i="8"/>
  <c r="J174" i="8"/>
  <c r="N173" i="8"/>
  <c r="N171" i="8" s="1"/>
  <c r="M173" i="8"/>
  <c r="P173" i="8" s="1"/>
  <c r="L173" i="8"/>
  <c r="L171" i="8" s="1"/>
  <c r="O171" i="8" s="1"/>
  <c r="P172" i="8"/>
  <c r="O172" i="8"/>
  <c r="N170" i="8"/>
  <c r="N168" i="8" s="1"/>
  <c r="M170" i="8"/>
  <c r="L170" i="8"/>
  <c r="L168" i="8" s="1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P157" i="8" s="1"/>
  <c r="L157" i="8"/>
  <c r="L155" i="8" s="1"/>
  <c r="O155" i="8" s="1"/>
  <c r="P156" i="8"/>
  <c r="O156" i="8"/>
  <c r="N154" i="8"/>
  <c r="N152" i="8" s="1"/>
  <c r="M154" i="8"/>
  <c r="P154" i="8" s="1"/>
  <c r="L154" i="8"/>
  <c r="P153" i="8"/>
  <c r="O153" i="8"/>
  <c r="N150" i="8"/>
  <c r="M150" i="8"/>
  <c r="P150" i="8" s="1"/>
  <c r="L150" i="8"/>
  <c r="O150" i="8" s="1"/>
  <c r="J148" i="8"/>
  <c r="I146" i="8"/>
  <c r="K146" i="8" s="1"/>
  <c r="I145" i="8"/>
  <c r="I143" i="8" s="1"/>
  <c r="I144" i="8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P124" i="8" s="1"/>
  <c r="L124" i="8"/>
  <c r="P123" i="8"/>
  <c r="O123" i="8"/>
  <c r="P120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I98" i="8"/>
  <c r="I86" i="8" s="1"/>
  <c r="K86" i="8" s="1"/>
  <c r="N96" i="8"/>
  <c r="N94" i="8" s="1"/>
  <c r="M96" i="8"/>
  <c r="P96" i="8" s="1"/>
  <c r="L96" i="8"/>
  <c r="P95" i="8"/>
  <c r="O95" i="8"/>
  <c r="N93" i="8"/>
  <c r="M93" i="8"/>
  <c r="L93" i="8"/>
  <c r="L91" i="8" s="1"/>
  <c r="P92" i="8"/>
  <c r="O92" i="8"/>
  <c r="P89" i="8"/>
  <c r="N89" i="8"/>
  <c r="M89" i="8"/>
  <c r="L89" i="8"/>
  <c r="O89" i="8" s="1"/>
  <c r="J87" i="8"/>
  <c r="I87" i="8"/>
  <c r="K87" i="8" s="1"/>
  <c r="J86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65" i="8" s="1"/>
  <c r="J76" i="8"/>
  <c r="N74" i="8"/>
  <c r="N72" i="8" s="1"/>
  <c r="M74" i="8"/>
  <c r="M72" i="8" s="1"/>
  <c r="P72" i="8" s="1"/>
  <c r="L74" i="8"/>
  <c r="P73" i="8"/>
  <c r="O73" i="8"/>
  <c r="N71" i="8"/>
  <c r="M71" i="8"/>
  <c r="L71" i="8"/>
  <c r="O71" i="8" s="1"/>
  <c r="P70" i="8"/>
  <c r="O70" i="8"/>
  <c r="O67" i="8"/>
  <c r="N67" i="8"/>
  <c r="M67" i="8"/>
  <c r="L67" i="8"/>
  <c r="J64" i="8"/>
  <c r="N61" i="8"/>
  <c r="N59" i="8" s="1"/>
  <c r="M61" i="8"/>
  <c r="M59" i="8" s="1"/>
  <c r="L61" i="8"/>
  <c r="L59" i="8" s="1"/>
  <c r="P60" i="8"/>
  <c r="O60" i="8"/>
  <c r="N58" i="8"/>
  <c r="M58" i="8"/>
  <c r="M56" i="8" s="1"/>
  <c r="L58" i="8"/>
  <c r="P57" i="8"/>
  <c r="O57" i="8"/>
  <c r="P54" i="8"/>
  <c r="N54" i="8"/>
  <c r="M54" i="8"/>
  <c r="L54" i="8"/>
  <c r="O54" i="8" s="1"/>
  <c r="N49" i="8"/>
  <c r="M49" i="8"/>
  <c r="P49" i="8" s="1"/>
  <c r="L49" i="8"/>
  <c r="L47" i="8" s="1"/>
  <c r="O47" i="8" s="1"/>
  <c r="P48" i="8"/>
  <c r="O48" i="8"/>
  <c r="N46" i="8"/>
  <c r="N44" i="8" s="1"/>
  <c r="M46" i="8"/>
  <c r="M44" i="8" s="1"/>
  <c r="L46" i="8"/>
  <c r="P45" i="8"/>
  <c r="O45" i="8"/>
  <c r="P42" i="8"/>
  <c r="O42" i="8"/>
  <c r="N42" i="8"/>
  <c r="M42" i="8"/>
  <c r="L42" i="8"/>
  <c r="N36" i="8"/>
  <c r="N34" i="8" s="1"/>
  <c r="M36" i="8"/>
  <c r="P36" i="8" s="1"/>
  <c r="N35" i="8"/>
  <c r="M35" i="8"/>
  <c r="P35" i="8" s="1"/>
  <c r="L35" i="8"/>
  <c r="N33" i="8"/>
  <c r="P32" i="8"/>
  <c r="O32" i="8"/>
  <c r="N32" i="8"/>
  <c r="N29" i="8" s="1"/>
  <c r="N28" i="8" s="1"/>
  <c r="M32" i="8"/>
  <c r="L32" i="8"/>
  <c r="N31" i="8"/>
  <c r="N30" i="8"/>
  <c r="M29" i="8"/>
  <c r="P29" i="8" s="1"/>
  <c r="L29" i="8"/>
  <c r="P25" i="8"/>
  <c r="O25" i="8"/>
  <c r="N25" i="8"/>
  <c r="N15" i="8" s="1"/>
  <c r="M25" i="8"/>
  <c r="L25" i="8"/>
  <c r="N22" i="8"/>
  <c r="M22" i="8"/>
  <c r="P22" i="8" s="1"/>
  <c r="L22" i="8"/>
  <c r="N19" i="8"/>
  <c r="M15" i="8"/>
  <c r="L15" i="8"/>
  <c r="N12" i="8"/>
  <c r="N9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L788" i="7" s="1"/>
  <c r="O788" i="7" s="1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N690" i="7"/>
  <c r="N688" i="7" s="1"/>
  <c r="L690" i="7"/>
  <c r="O690" i="7" s="1"/>
  <c r="N687" i="7"/>
  <c r="N685" i="7" s="1"/>
  <c r="O686" i="7"/>
  <c r="N686" i="7"/>
  <c r="M686" i="7"/>
  <c r="L686" i="7"/>
  <c r="J679" i="7"/>
  <c r="J678" i="7"/>
  <c r="I678" i="7"/>
  <c r="K678" i="7" s="1"/>
  <c r="J675" i="7"/>
  <c r="J669" i="7" s="1"/>
  <c r="I671" i="7"/>
  <c r="K671" i="7" s="1"/>
  <c r="I670" i="7"/>
  <c r="K670" i="7" s="1"/>
  <c r="I669" i="7"/>
  <c r="K673" i="7" s="1"/>
  <c r="P667" i="7"/>
  <c r="O667" i="7"/>
  <c r="P666" i="7"/>
  <c r="O666" i="7"/>
  <c r="O665" i="7"/>
  <c r="N665" i="7"/>
  <c r="M665" i="7"/>
  <c r="P665" i="7" s="1"/>
  <c r="L665" i="7"/>
  <c r="N660" i="7"/>
  <c r="N658" i="7" s="1"/>
  <c r="L660" i="7"/>
  <c r="P659" i="7"/>
  <c r="O659" i="7"/>
  <c r="N657" i="7"/>
  <c r="O656" i="7"/>
  <c r="N656" i="7"/>
  <c r="M656" i="7"/>
  <c r="P656" i="7" s="1"/>
  <c r="L656" i="7"/>
  <c r="N655" i="7"/>
  <c r="J654" i="7"/>
  <c r="K652" i="7"/>
  <c r="J652" i="7"/>
  <c r="J651" i="7"/>
  <c r="J628" i="7" s="1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P639" i="7"/>
  <c r="N639" i="7"/>
  <c r="M639" i="7"/>
  <c r="P634" i="7"/>
  <c r="N634" i="7"/>
  <c r="L634" i="7"/>
  <c r="L632" i="7" s="1"/>
  <c r="O632" i="7" s="1"/>
  <c r="P633" i="7"/>
  <c r="O633" i="7"/>
  <c r="N632" i="7"/>
  <c r="M632" i="7"/>
  <c r="P632" i="7" s="1"/>
  <c r="P631" i="7"/>
  <c r="N631" i="7"/>
  <c r="N629" i="7" s="1"/>
  <c r="M631" i="7"/>
  <c r="O630" i="7"/>
  <c r="N630" i="7"/>
  <c r="M630" i="7"/>
  <c r="M629" i="7" s="1"/>
  <c r="L630" i="7"/>
  <c r="P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J583" i="7"/>
  <c r="J582" i="7"/>
  <c r="J576" i="7" s="1"/>
  <c r="J559" i="7" s="1"/>
  <c r="J577" i="7"/>
  <c r="I577" i="7"/>
  <c r="I576" i="7"/>
  <c r="K576" i="7" s="1"/>
  <c r="J569" i="7"/>
  <c r="I569" i="7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M555" i="7"/>
  <c r="P555" i="7" s="1"/>
  <c r="N549" i="7"/>
  <c r="N547" i="7" s="1"/>
  <c r="L549" i="7"/>
  <c r="L546" i="7" s="1"/>
  <c r="L544" i="7" s="1"/>
  <c r="O544" i="7" s="1"/>
  <c r="P548" i="7"/>
  <c r="O548" i="7"/>
  <c r="N546" i="7"/>
  <c r="O545" i="7"/>
  <c r="N545" i="7"/>
  <c r="M545" i="7"/>
  <c r="L545" i="7"/>
  <c r="N544" i="7"/>
  <c r="J543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L533" i="7" s="1"/>
  <c r="O533" i="7" s="1"/>
  <c r="P534" i="7"/>
  <c r="O534" i="7"/>
  <c r="P533" i="7"/>
  <c r="N533" i="7"/>
  <c r="M533" i="7"/>
  <c r="P528" i="7"/>
  <c r="N528" i="7"/>
  <c r="N525" i="7" s="1"/>
  <c r="L528" i="7"/>
  <c r="L526" i="7" s="1"/>
  <c r="O526" i="7" s="1"/>
  <c r="P527" i="7"/>
  <c r="O527" i="7"/>
  <c r="M526" i="7"/>
  <c r="P526" i="7" s="1"/>
  <c r="M525" i="7"/>
  <c r="P525" i="7" s="1"/>
  <c r="O524" i="7"/>
  <c r="N524" i="7"/>
  <c r="N523" i="7" s="1"/>
  <c r="M524" i="7"/>
  <c r="P524" i="7" s="1"/>
  <c r="L524" i="7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N505" i="7"/>
  <c r="M505" i="7"/>
  <c r="P505" i="7" s="1"/>
  <c r="L505" i="7"/>
  <c r="O505" i="7" s="1"/>
  <c r="P504" i="7"/>
  <c r="N504" i="7"/>
  <c r="N502" i="7" s="1"/>
  <c r="M504" i="7"/>
  <c r="L504" i="7"/>
  <c r="O504" i="7" s="1"/>
  <c r="P503" i="7"/>
  <c r="O503" i="7"/>
  <c r="N503" i="7"/>
  <c r="M503" i="7"/>
  <c r="M502" i="7" s="1"/>
  <c r="L503" i="7"/>
  <c r="P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6" i="7"/>
  <c r="N472" i="7"/>
  <c r="L472" i="7"/>
  <c r="L470" i="7" s="1"/>
  <c r="O470" i="7" s="1"/>
  <c r="P471" i="7"/>
  <c r="O471" i="7"/>
  <c r="N470" i="7"/>
  <c r="N469" i="7"/>
  <c r="N467" i="7" s="1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I460" i="7"/>
  <c r="K458" i="7"/>
  <c r="P456" i="7"/>
  <c r="L456" i="7"/>
  <c r="P455" i="7"/>
  <c r="O455" i="7"/>
  <c r="N454" i="7"/>
  <c r="M454" i="7"/>
  <c r="P454" i="7" s="1"/>
  <c r="N449" i="7"/>
  <c r="N447" i="7" s="1"/>
  <c r="L449" i="7"/>
  <c r="L447" i="7" s="1"/>
  <c r="O447" i="7" s="1"/>
  <c r="P448" i="7"/>
  <c r="O448" i="7"/>
  <c r="N446" i="7"/>
  <c r="O445" i="7"/>
  <c r="N445" i="7"/>
  <c r="N444" i="7" s="1"/>
  <c r="M445" i="7"/>
  <c r="P445" i="7" s="1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I435" i="7"/>
  <c r="I433" i="7" s="1"/>
  <c r="I417" i="7" s="1"/>
  <c r="J434" i="7"/>
  <c r="P431" i="7"/>
  <c r="L431" i="7"/>
  <c r="O431" i="7" s="1"/>
  <c r="P430" i="7"/>
  <c r="O430" i="7"/>
  <c r="N429" i="7"/>
  <c r="M429" i="7"/>
  <c r="P429" i="7" s="1"/>
  <c r="N428" i="7"/>
  <c r="N424" i="7"/>
  <c r="N421" i="7" s="1"/>
  <c r="L424" i="7"/>
  <c r="P423" i="7"/>
  <c r="O423" i="7"/>
  <c r="N422" i="7"/>
  <c r="O420" i="7"/>
  <c r="N420" i="7"/>
  <c r="M420" i="7"/>
  <c r="L420" i="7"/>
  <c r="N419" i="7"/>
  <c r="J418" i="7"/>
  <c r="N414" i="7"/>
  <c r="K413" i="7"/>
  <c r="K412" i="7"/>
  <c r="N410" i="7"/>
  <c r="M410" i="7"/>
  <c r="M408" i="7" s="1"/>
  <c r="P408" i="7" s="1"/>
  <c r="L410" i="7"/>
  <c r="L408" i="7" s="1"/>
  <c r="O408" i="7" s="1"/>
  <c r="P409" i="7"/>
  <c r="O409" i="7"/>
  <c r="N407" i="7"/>
  <c r="N405" i="7" s="1"/>
  <c r="M407" i="7"/>
  <c r="P407" i="7" s="1"/>
  <c r="L407" i="7"/>
  <c r="P406" i="7"/>
  <c r="O406" i="7"/>
  <c r="O403" i="7"/>
  <c r="N403" i="7"/>
  <c r="M403" i="7"/>
  <c r="P403" i="7" s="1"/>
  <c r="L403" i="7"/>
  <c r="J401" i="7"/>
  <c r="I401" i="7"/>
  <c r="K401" i="7" s="1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M392" i="7" s="1"/>
  <c r="P392" i="7" s="1"/>
  <c r="L394" i="7"/>
  <c r="L392" i="7" s="1"/>
  <c r="O392" i="7" s="1"/>
  <c r="P393" i="7"/>
  <c r="O393" i="7"/>
  <c r="P390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M348" i="7" s="1"/>
  <c r="L350" i="7"/>
  <c r="L348" i="7" s="1"/>
  <c r="P349" i="7"/>
  <c r="O349" i="7"/>
  <c r="P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M333" i="7"/>
  <c r="M331" i="7" s="1"/>
  <c r="L333" i="7"/>
  <c r="L331" i="7" s="1"/>
  <c r="P332" i="7"/>
  <c r="O332" i="7"/>
  <c r="P329" i="7"/>
  <c r="N329" i="7"/>
  <c r="M329" i="7"/>
  <c r="L329" i="7"/>
  <c r="I327" i="7"/>
  <c r="I325" i="7"/>
  <c r="K325" i="7" s="1"/>
  <c r="N323" i="7"/>
  <c r="N321" i="7" s="1"/>
  <c r="M323" i="7"/>
  <c r="P323" i="7" s="1"/>
  <c r="L323" i="7"/>
  <c r="O323" i="7" s="1"/>
  <c r="P322" i="7"/>
  <c r="O322" i="7"/>
  <c r="N320" i="7"/>
  <c r="N318" i="7" s="1"/>
  <c r="M320" i="7"/>
  <c r="L320" i="7"/>
  <c r="O320" i="7" s="1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P305" i="7"/>
  <c r="O305" i="7"/>
  <c r="N303" i="7"/>
  <c r="M303" i="7"/>
  <c r="M301" i="7" s="1"/>
  <c r="P301" i="7" s="1"/>
  <c r="L303" i="7"/>
  <c r="O303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N285" i="7"/>
  <c r="N283" i="7" s="1"/>
  <c r="M285" i="7"/>
  <c r="P285" i="7" s="1"/>
  <c r="L285" i="7"/>
  <c r="P284" i="7"/>
  <c r="O284" i="7"/>
  <c r="N282" i="7"/>
  <c r="N280" i="7" s="1"/>
  <c r="M282" i="7"/>
  <c r="P282" i="7" s="1"/>
  <c r="L282" i="7"/>
  <c r="O282" i="7" s="1"/>
  <c r="P281" i="7"/>
  <c r="O281" i="7"/>
  <c r="P278" i="7"/>
  <c r="O278" i="7"/>
  <c r="N278" i="7"/>
  <c r="M278" i="7"/>
  <c r="L278" i="7"/>
  <c r="J276" i="7"/>
  <c r="I271" i="7"/>
  <c r="N269" i="7"/>
  <c r="N267" i="7" s="1"/>
  <c r="M269" i="7"/>
  <c r="M267" i="7" s="1"/>
  <c r="P267" i="7" s="1"/>
  <c r="L269" i="7"/>
  <c r="O269" i="7" s="1"/>
  <c r="P268" i="7"/>
  <c r="O268" i="7"/>
  <c r="N266" i="7"/>
  <c r="N264" i="7" s="1"/>
  <c r="M266" i="7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J226" i="7"/>
  <c r="I225" i="7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L186" i="7"/>
  <c r="P185" i="7"/>
  <c r="O185" i="7"/>
  <c r="P182" i="7"/>
  <c r="N182" i="7"/>
  <c r="M182" i="7"/>
  <c r="L182" i="7"/>
  <c r="J180" i="7"/>
  <c r="J177" i="7"/>
  <c r="I176" i="7"/>
  <c r="I174" i="7" s="1"/>
  <c r="J174" i="7"/>
  <c r="J164" i="7" s="1"/>
  <c r="N173" i="7"/>
  <c r="N171" i="7" s="1"/>
  <c r="M173" i="7"/>
  <c r="P173" i="7" s="1"/>
  <c r="L173" i="7"/>
  <c r="P172" i="7"/>
  <c r="O172" i="7"/>
  <c r="N170" i="7"/>
  <c r="M170" i="7"/>
  <c r="M168" i="7" s="1"/>
  <c r="L170" i="7"/>
  <c r="P169" i="7"/>
  <c r="O169" i="7"/>
  <c r="N166" i="7"/>
  <c r="M166" i="7"/>
  <c r="L166" i="7"/>
  <c r="O166" i="7" s="1"/>
  <c r="I159" i="7"/>
  <c r="N157" i="7"/>
  <c r="M157" i="7"/>
  <c r="M155" i="7" s="1"/>
  <c r="P155" i="7" s="1"/>
  <c r="L157" i="7"/>
  <c r="P156" i="7"/>
  <c r="O156" i="7"/>
  <c r="N154" i="7"/>
  <c r="N152" i="7" s="1"/>
  <c r="M154" i="7"/>
  <c r="L154" i="7"/>
  <c r="O154" i="7" s="1"/>
  <c r="P153" i="7"/>
  <c r="O153" i="7"/>
  <c r="O150" i="7"/>
  <c r="N150" i="7"/>
  <c r="M150" i="7"/>
  <c r="P150" i="7" s="1"/>
  <c r="L150" i="7"/>
  <c r="J148" i="7"/>
  <c r="I146" i="7"/>
  <c r="K146" i="7" s="1"/>
  <c r="I145" i="7"/>
  <c r="I144" i="7"/>
  <c r="K144" i="7" s="1"/>
  <c r="N140" i="7"/>
  <c r="N138" i="7" s="1"/>
  <c r="M140" i="7"/>
  <c r="P140" i="7" s="1"/>
  <c r="L140" i="7"/>
  <c r="P139" i="7"/>
  <c r="O139" i="7"/>
  <c r="N137" i="7"/>
  <c r="N135" i="7" s="1"/>
  <c r="M137" i="7"/>
  <c r="P137" i="7" s="1"/>
  <c r="L137" i="7"/>
  <c r="P136" i="7"/>
  <c r="O136" i="7"/>
  <c r="O133" i="7"/>
  <c r="N133" i="7"/>
  <c r="M133" i="7"/>
  <c r="P133" i="7" s="1"/>
  <c r="L133" i="7"/>
  <c r="J130" i="7"/>
  <c r="N127" i="7"/>
  <c r="N125" i="7" s="1"/>
  <c r="M127" i="7"/>
  <c r="M125" i="7" s="1"/>
  <c r="P125" i="7" s="1"/>
  <c r="L127" i="7"/>
  <c r="O127" i="7" s="1"/>
  <c r="P126" i="7"/>
  <c r="O126" i="7"/>
  <c r="N124" i="7"/>
  <c r="M124" i="7"/>
  <c r="M122" i="7" s="1"/>
  <c r="P122" i="7" s="1"/>
  <c r="L124" i="7"/>
  <c r="L122" i="7" s="1"/>
  <c r="O122" i="7" s="1"/>
  <c r="P123" i="7"/>
  <c r="O123" i="7"/>
  <c r="P120" i="7"/>
  <c r="N120" i="7"/>
  <c r="M120" i="7"/>
  <c r="L120" i="7"/>
  <c r="I116" i="7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I98" i="7"/>
  <c r="I86" i="7" s="1"/>
  <c r="N96" i="7"/>
  <c r="M96" i="7"/>
  <c r="L96" i="7"/>
  <c r="O96" i="7" s="1"/>
  <c r="P95" i="7"/>
  <c r="O95" i="7"/>
  <c r="N93" i="7"/>
  <c r="M93" i="7"/>
  <c r="L93" i="7"/>
  <c r="P92" i="7"/>
  <c r="O92" i="7"/>
  <c r="P89" i="7"/>
  <c r="N89" i="7"/>
  <c r="M89" i="7"/>
  <c r="L89" i="7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76" i="7"/>
  <c r="J64" i="7" s="1"/>
  <c r="N74" i="7"/>
  <c r="M74" i="7"/>
  <c r="L74" i="7"/>
  <c r="P73" i="7"/>
  <c r="O73" i="7"/>
  <c r="N71" i="7"/>
  <c r="N69" i="7" s="1"/>
  <c r="M71" i="7"/>
  <c r="L71" i="7"/>
  <c r="P70" i="7"/>
  <c r="O70" i="7"/>
  <c r="O67" i="7"/>
  <c r="N67" i="7"/>
  <c r="M67" i="7"/>
  <c r="L67" i="7"/>
  <c r="J65" i="7"/>
  <c r="N61" i="7"/>
  <c r="M61" i="7"/>
  <c r="L61" i="7"/>
  <c r="O61" i="7" s="1"/>
  <c r="P60" i="7"/>
  <c r="O60" i="7"/>
  <c r="N58" i="7"/>
  <c r="M58" i="7"/>
  <c r="L58" i="7"/>
  <c r="L56" i="7" s="1"/>
  <c r="P57" i="7"/>
  <c r="O57" i="7"/>
  <c r="P54" i="7"/>
  <c r="N54" i="7"/>
  <c r="M54" i="7"/>
  <c r="L54" i="7"/>
  <c r="N49" i="7"/>
  <c r="N47" i="7" s="1"/>
  <c r="M49" i="7"/>
  <c r="L49" i="7"/>
  <c r="O49" i="7" s="1"/>
  <c r="P48" i="7"/>
  <c r="O48" i="7"/>
  <c r="N46" i="7"/>
  <c r="N44" i="7" s="1"/>
  <c r="M46" i="7"/>
  <c r="M44" i="7" s="1"/>
  <c r="L46" i="7"/>
  <c r="L44" i="7" s="1"/>
  <c r="P45" i="7"/>
  <c r="O45" i="7"/>
  <c r="O42" i="7"/>
  <c r="N42" i="7"/>
  <c r="M42" i="7"/>
  <c r="P42" i="7" s="1"/>
  <c r="L42" i="7"/>
  <c r="P36" i="7"/>
  <c r="N36" i="7"/>
  <c r="N34" i="7" s="1"/>
  <c r="M36" i="7"/>
  <c r="O35" i="7"/>
  <c r="N35" i="7"/>
  <c r="M35" i="7"/>
  <c r="M34" i="7" s="1"/>
  <c r="P34" i="7" s="1"/>
  <c r="L35" i="7"/>
  <c r="N33" i="7"/>
  <c r="P32" i="7"/>
  <c r="O32" i="7"/>
  <c r="N32" i="7"/>
  <c r="N29" i="7" s="1"/>
  <c r="M32" i="7"/>
  <c r="L32" i="7"/>
  <c r="N30" i="7"/>
  <c r="L29" i="7"/>
  <c r="O29" i="7" s="1"/>
  <c r="N28" i="7"/>
  <c r="P25" i="7"/>
  <c r="O25" i="7"/>
  <c r="N25" i="7"/>
  <c r="N15" i="7" s="1"/>
  <c r="M25" i="7"/>
  <c r="L25" i="7"/>
  <c r="P22" i="7"/>
  <c r="N22" i="7"/>
  <c r="M22" i="7"/>
  <c r="M19" i="7" s="1"/>
  <c r="L22" i="7"/>
  <c r="O22" i="7" s="1"/>
  <c r="N19" i="7"/>
  <c r="L19" i="7"/>
  <c r="O19" i="7" s="1"/>
  <c r="L15" i="7"/>
  <c r="L9" i="7" s="1"/>
  <c r="M12" i="7"/>
  <c r="P12" i="7" s="1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L807" i="6"/>
  <c r="O807" i="6" s="1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N789" i="6"/>
  <c r="M789" i="6"/>
  <c r="P789" i="6" s="1"/>
  <c r="M788" i="6"/>
  <c r="L788" i="6"/>
  <c r="O788" i="6" s="1"/>
  <c r="P787" i="6"/>
  <c r="N787" i="6"/>
  <c r="M787" i="6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N772" i="6"/>
  <c r="N770" i="6" s="1"/>
  <c r="M772" i="6"/>
  <c r="P772" i="6" s="1"/>
  <c r="L772" i="6"/>
  <c r="O772" i="6" s="1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N754" i="6" s="1"/>
  <c r="M756" i="6"/>
  <c r="P756" i="6" s="1"/>
  <c r="L756" i="6"/>
  <c r="O756" i="6" s="1"/>
  <c r="N755" i="6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N740" i="6"/>
  <c r="M740" i="6"/>
  <c r="P740" i="6" s="1"/>
  <c r="L740" i="6"/>
  <c r="N739" i="6"/>
  <c r="N737" i="6" s="1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N694" i="6"/>
  <c r="N690" i="6" s="1"/>
  <c r="L690" i="6"/>
  <c r="N686" i="6"/>
  <c r="M686" i="6"/>
  <c r="P686" i="6" s="1"/>
  <c r="L686" i="6"/>
  <c r="O686" i="6" s="1"/>
  <c r="J679" i="6"/>
  <c r="J678" i="6"/>
  <c r="I678" i="6"/>
  <c r="K678" i="6" s="1"/>
  <c r="J675" i="6"/>
  <c r="J669" i="6" s="1"/>
  <c r="I671" i="6"/>
  <c r="K671" i="6" s="1"/>
  <c r="I670" i="6"/>
  <c r="K670" i="6" s="1"/>
  <c r="I669" i="6"/>
  <c r="P667" i="6"/>
  <c r="O667" i="6"/>
  <c r="P666" i="6"/>
  <c r="O666" i="6"/>
  <c r="N665" i="6"/>
  <c r="M665" i="6"/>
  <c r="P665" i="6" s="1"/>
  <c r="L665" i="6"/>
  <c r="O665" i="6" s="1"/>
  <c r="N664" i="6"/>
  <c r="N660" i="6"/>
  <c r="N658" i="6" s="1"/>
  <c r="L660" i="6"/>
  <c r="L658" i="6" s="1"/>
  <c r="P659" i="6"/>
  <c r="O659" i="6"/>
  <c r="N656" i="6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4" i="6" s="1"/>
  <c r="L634" i="6"/>
  <c r="P633" i="6"/>
  <c r="O633" i="6"/>
  <c r="P630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J583" i="6"/>
  <c r="J582" i="6"/>
  <c r="J577" i="6"/>
  <c r="I577" i="6"/>
  <c r="K577" i="6" s="1"/>
  <c r="J576" i="6"/>
  <c r="I576" i="6"/>
  <c r="K576" i="6" s="1"/>
  <c r="J569" i="6"/>
  <c r="I569" i="6"/>
  <c r="J568" i="6"/>
  <c r="I568" i="6"/>
  <c r="K568" i="6" s="1"/>
  <c r="J561" i="6"/>
  <c r="I561" i="6"/>
  <c r="J560" i="6"/>
  <c r="I560" i="6"/>
  <c r="K560" i="6" s="1"/>
  <c r="J559" i="6"/>
  <c r="P557" i="6"/>
  <c r="L557" i="6"/>
  <c r="L555" i="6" s="1"/>
  <c r="O555" i="6" s="1"/>
  <c r="P556" i="6"/>
  <c r="O556" i="6"/>
  <c r="P555" i="6"/>
  <c r="N555" i="6"/>
  <c r="M555" i="6"/>
  <c r="N553" i="6"/>
  <c r="N552" i="6"/>
  <c r="L549" i="6"/>
  <c r="P548" i="6"/>
  <c r="O548" i="6"/>
  <c r="P545" i="6"/>
  <c r="O545" i="6"/>
  <c r="N545" i="6"/>
  <c r="M545" i="6"/>
  <c r="L545" i="6"/>
  <c r="J543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K522" i="6" s="1"/>
  <c r="P535" i="6"/>
  <c r="L535" i="6"/>
  <c r="O535" i="6" s="1"/>
  <c r="P534" i="6"/>
  <c r="O534" i="6"/>
  <c r="P533" i="6"/>
  <c r="N533" i="6"/>
  <c r="M533" i="6"/>
  <c r="L533" i="6"/>
  <c r="O533" i="6" s="1"/>
  <c r="P528" i="6"/>
  <c r="N528" i="6"/>
  <c r="N525" i="6" s="1"/>
  <c r="L528" i="6"/>
  <c r="O528" i="6" s="1"/>
  <c r="P527" i="6"/>
  <c r="O527" i="6"/>
  <c r="P526" i="6"/>
  <c r="N526" i="6"/>
  <c r="M526" i="6"/>
  <c r="P525" i="6"/>
  <c r="M525" i="6"/>
  <c r="O524" i="6"/>
  <c r="N524" i="6"/>
  <c r="M524" i="6"/>
  <c r="P524" i="6" s="1"/>
  <c r="L524" i="6"/>
  <c r="N523" i="6"/>
  <c r="M523" i="6"/>
  <c r="P523" i="6" s="1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P506" i="6"/>
  <c r="O506" i="6"/>
  <c r="O505" i="6"/>
  <c r="N505" i="6"/>
  <c r="M505" i="6"/>
  <c r="P505" i="6" s="1"/>
  <c r="L505" i="6"/>
  <c r="N504" i="6"/>
  <c r="N502" i="6" s="1"/>
  <c r="M504" i="6"/>
  <c r="P504" i="6" s="1"/>
  <c r="L504" i="6"/>
  <c r="O504" i="6" s="1"/>
  <c r="N503" i="6"/>
  <c r="M503" i="6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4" i="6"/>
  <c r="N473" i="6"/>
  <c r="L472" i="6"/>
  <c r="P471" i="6"/>
  <c r="O471" i="6"/>
  <c r="P468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I443" i="6" s="1"/>
  <c r="K443" i="6" s="1"/>
  <c r="I460" i="6"/>
  <c r="I442" i="6" s="1"/>
  <c r="K442" i="6" s="1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N446" i="6" s="1"/>
  <c r="N444" i="6" s="1"/>
  <c r="L449" i="6"/>
  <c r="P448" i="6"/>
  <c r="O448" i="6"/>
  <c r="N447" i="6"/>
  <c r="M447" i="6"/>
  <c r="P447" i="6" s="1"/>
  <c r="M446" i="6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J418" i="6" s="1"/>
  <c r="P431" i="6"/>
  <c r="L431" i="6"/>
  <c r="P430" i="6"/>
  <c r="O430" i="6"/>
  <c r="N429" i="6"/>
  <c r="M429" i="6"/>
  <c r="P429" i="6" s="1"/>
  <c r="N428" i="6"/>
  <c r="N424" i="6" s="1"/>
  <c r="N425" i="6"/>
  <c r="L424" i="6"/>
  <c r="L422" i="6" s="1"/>
  <c r="P423" i="6"/>
  <c r="O423" i="6"/>
  <c r="O420" i="6"/>
  <c r="N420" i="6"/>
  <c r="M420" i="6"/>
  <c r="P420" i="6" s="1"/>
  <c r="L420" i="6"/>
  <c r="K413" i="6"/>
  <c r="K412" i="6"/>
  <c r="N410" i="6"/>
  <c r="N408" i="6" s="1"/>
  <c r="M410" i="6"/>
  <c r="L410" i="6"/>
  <c r="O410" i="6" s="1"/>
  <c r="P409" i="6"/>
  <c r="O409" i="6"/>
  <c r="N407" i="6"/>
  <c r="N405" i="6" s="1"/>
  <c r="M407" i="6"/>
  <c r="L407" i="6"/>
  <c r="O407" i="6" s="1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M395" i="6" s="1"/>
  <c r="P395" i="6" s="1"/>
  <c r="L397" i="6"/>
  <c r="L395" i="6" s="1"/>
  <c r="O395" i="6" s="1"/>
  <c r="P396" i="6"/>
  <c r="O396" i="6"/>
  <c r="N394" i="6"/>
  <c r="N392" i="6" s="1"/>
  <c r="M394" i="6"/>
  <c r="M392" i="6" s="1"/>
  <c r="P392" i="6" s="1"/>
  <c r="L394" i="6"/>
  <c r="L392" i="6" s="1"/>
  <c r="O392" i="6" s="1"/>
  <c r="P393" i="6"/>
  <c r="O393" i="6"/>
  <c r="N390" i="6"/>
  <c r="M390" i="6"/>
  <c r="P390" i="6" s="1"/>
  <c r="L390" i="6"/>
  <c r="K388" i="6"/>
  <c r="J388" i="6"/>
  <c r="I388" i="6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N348" i="6" s="1"/>
  <c r="M350" i="6"/>
  <c r="L350" i="6"/>
  <c r="L348" i="6" s="1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M336" i="6"/>
  <c r="P336" i="6" s="1"/>
  <c r="L336" i="6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I327" i="6"/>
  <c r="I325" i="6"/>
  <c r="I314" i="6" s="1"/>
  <c r="K314" i="6" s="1"/>
  <c r="N323" i="6"/>
  <c r="N321" i="6" s="1"/>
  <c r="M323" i="6"/>
  <c r="P323" i="6" s="1"/>
  <c r="L323" i="6"/>
  <c r="L321" i="6" s="1"/>
  <c r="O321" i="6" s="1"/>
  <c r="P322" i="6"/>
  <c r="O322" i="6"/>
  <c r="N320" i="6"/>
  <c r="M320" i="6"/>
  <c r="P320" i="6" s="1"/>
  <c r="L320" i="6"/>
  <c r="L318" i="6" s="1"/>
  <c r="O318" i="6" s="1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N301" i="6" s="1"/>
  <c r="M303" i="6"/>
  <c r="M301" i="6" s="1"/>
  <c r="P301" i="6" s="1"/>
  <c r="L303" i="6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I276" i="6" s="1"/>
  <c r="K276" i="6" s="1"/>
  <c r="N285" i="6"/>
  <c r="N283" i="6" s="1"/>
  <c r="M285" i="6"/>
  <c r="P285" i="6" s="1"/>
  <c r="L285" i="6"/>
  <c r="O285" i="6" s="1"/>
  <c r="P284" i="6"/>
  <c r="O284" i="6"/>
  <c r="N282" i="6"/>
  <c r="N280" i="6" s="1"/>
  <c r="M282" i="6"/>
  <c r="P282" i="6" s="1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O269" i="6" s="1"/>
  <c r="P268" i="6"/>
  <c r="O268" i="6"/>
  <c r="N266" i="6"/>
  <c r="M266" i="6"/>
  <c r="M264" i="6" s="1"/>
  <c r="P264" i="6" s="1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K236" i="6"/>
  <c r="J236" i="6"/>
  <c r="I236" i="6"/>
  <c r="K235" i="6"/>
  <c r="J235" i="6"/>
  <c r="I235" i="6"/>
  <c r="J233" i="6"/>
  <c r="N231" i="6"/>
  <c r="N230" i="6"/>
  <c r="N229" i="6"/>
  <c r="N228" i="6"/>
  <c r="N227" i="6"/>
  <c r="J226" i="6"/>
  <c r="I225" i="6"/>
  <c r="I224" i="6"/>
  <c r="I216" i="6" s="1"/>
  <c r="K216" i="6" s="1"/>
  <c r="I223" i="6"/>
  <c r="K223" i="6" s="1"/>
  <c r="L220" i="6"/>
  <c r="L219" i="6"/>
  <c r="N218" i="6"/>
  <c r="N217" i="6" s="1"/>
  <c r="L218" i="6"/>
  <c r="P217" i="6"/>
  <c r="J216" i="6"/>
  <c r="I215" i="6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N191" i="6"/>
  <c r="L191" i="6"/>
  <c r="J190" i="6"/>
  <c r="N189" i="6"/>
  <c r="N187" i="6" s="1"/>
  <c r="M189" i="6"/>
  <c r="P189" i="6" s="1"/>
  <c r="L189" i="6"/>
  <c r="P188" i="6"/>
  <c r="O188" i="6"/>
  <c r="N186" i="6"/>
  <c r="M186" i="6"/>
  <c r="M184" i="6" s="1"/>
  <c r="L186" i="6"/>
  <c r="L184" i="6" s="1"/>
  <c r="P185" i="6"/>
  <c r="O185" i="6"/>
  <c r="P182" i="6"/>
  <c r="N182" i="6"/>
  <c r="M182" i="6"/>
  <c r="L182" i="6"/>
  <c r="O182" i="6" s="1"/>
  <c r="J180" i="6"/>
  <c r="J177" i="6"/>
  <c r="I176" i="6"/>
  <c r="I174" i="6" s="1"/>
  <c r="K174" i="6" s="1"/>
  <c r="J174" i="6"/>
  <c r="N173" i="6"/>
  <c r="N171" i="6" s="1"/>
  <c r="M173" i="6"/>
  <c r="P173" i="6" s="1"/>
  <c r="L173" i="6"/>
  <c r="P172" i="6"/>
  <c r="O172" i="6"/>
  <c r="N170" i="6"/>
  <c r="N168" i="6" s="1"/>
  <c r="M170" i="6"/>
  <c r="M168" i="6" s="1"/>
  <c r="L170" i="6"/>
  <c r="L168" i="6" s="1"/>
  <c r="P169" i="6"/>
  <c r="O169" i="6"/>
  <c r="N166" i="6"/>
  <c r="M166" i="6"/>
  <c r="L166" i="6"/>
  <c r="O166" i="6" s="1"/>
  <c r="J164" i="6"/>
  <c r="I159" i="6"/>
  <c r="K159" i="6" s="1"/>
  <c r="N157" i="6"/>
  <c r="N155" i="6" s="1"/>
  <c r="M157" i="6"/>
  <c r="L157" i="6"/>
  <c r="O157" i="6" s="1"/>
  <c r="P156" i="6"/>
  <c r="O156" i="6"/>
  <c r="N154" i="6"/>
  <c r="N152" i="6" s="1"/>
  <c r="M154" i="6"/>
  <c r="M152" i="6" s="1"/>
  <c r="P152" i="6" s="1"/>
  <c r="L154" i="6"/>
  <c r="P153" i="6"/>
  <c r="O153" i="6"/>
  <c r="O150" i="6"/>
  <c r="N150" i="6"/>
  <c r="M150" i="6"/>
  <c r="P150" i="6" s="1"/>
  <c r="L150" i="6"/>
  <c r="J148" i="6"/>
  <c r="I146" i="6"/>
  <c r="I145" i="6"/>
  <c r="K145" i="6" s="1"/>
  <c r="I144" i="6"/>
  <c r="K144" i="6" s="1"/>
  <c r="N140" i="6"/>
  <c r="N138" i="6" s="1"/>
  <c r="M140" i="6"/>
  <c r="L140" i="6"/>
  <c r="O140" i="6" s="1"/>
  <c r="P139" i="6"/>
  <c r="O139" i="6"/>
  <c r="N137" i="6"/>
  <c r="M137" i="6"/>
  <c r="L137" i="6"/>
  <c r="O137" i="6" s="1"/>
  <c r="P136" i="6"/>
  <c r="O136" i="6"/>
  <c r="P133" i="6"/>
  <c r="O133" i="6"/>
  <c r="N133" i="6"/>
  <c r="M133" i="6"/>
  <c r="L133" i="6"/>
  <c r="J130" i="6"/>
  <c r="N127" i="6"/>
  <c r="N125" i="6" s="1"/>
  <c r="M127" i="6"/>
  <c r="L127" i="6"/>
  <c r="L125" i="6" s="1"/>
  <c r="O125" i="6" s="1"/>
  <c r="P126" i="6"/>
  <c r="O126" i="6"/>
  <c r="N124" i="6"/>
  <c r="N122" i="6" s="1"/>
  <c r="M124" i="6"/>
  <c r="L124" i="6"/>
  <c r="O124" i="6" s="1"/>
  <c r="P123" i="6"/>
  <c r="O123" i="6"/>
  <c r="P120" i="6"/>
  <c r="O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J86" i="6" s="1"/>
  <c r="I98" i="6"/>
  <c r="K98" i="6" s="1"/>
  <c r="N96" i="6"/>
  <c r="N94" i="6" s="1"/>
  <c r="M96" i="6"/>
  <c r="M94" i="6" s="1"/>
  <c r="P94" i="6" s="1"/>
  <c r="L96" i="6"/>
  <c r="P95" i="6"/>
  <c r="O95" i="6"/>
  <c r="N93" i="6"/>
  <c r="M93" i="6"/>
  <c r="M91" i="6" s="1"/>
  <c r="L93" i="6"/>
  <c r="P92" i="6"/>
  <c r="O92" i="6"/>
  <c r="P89" i="6"/>
  <c r="N89" i="6"/>
  <c r="M89" i="6"/>
  <c r="L89" i="6"/>
  <c r="O89" i="6" s="1"/>
  <c r="J87" i="6"/>
  <c r="I84" i="6"/>
  <c r="K84" i="6" s="1"/>
  <c r="I83" i="6"/>
  <c r="K83" i="6" s="1"/>
  <c r="I82" i="6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L71" i="6"/>
  <c r="O71" i="6" s="1"/>
  <c r="P70" i="6"/>
  <c r="O70" i="6"/>
  <c r="N67" i="6"/>
  <c r="M67" i="6"/>
  <c r="L67" i="6"/>
  <c r="J65" i="6"/>
  <c r="N61" i="6"/>
  <c r="N59" i="6" s="1"/>
  <c r="M61" i="6"/>
  <c r="M59" i="6" s="1"/>
  <c r="P59" i="6" s="1"/>
  <c r="L61" i="6"/>
  <c r="O61" i="6" s="1"/>
  <c r="P60" i="6"/>
  <c r="O60" i="6"/>
  <c r="N58" i="6"/>
  <c r="N56" i="6" s="1"/>
  <c r="M58" i="6"/>
  <c r="L58" i="6"/>
  <c r="L56" i="6" s="1"/>
  <c r="P57" i="6"/>
  <c r="O57" i="6"/>
  <c r="P54" i="6"/>
  <c r="N54" i="6"/>
  <c r="M54" i="6"/>
  <c r="L54" i="6"/>
  <c r="N49" i="6"/>
  <c r="N47" i="6" s="1"/>
  <c r="M49" i="6"/>
  <c r="P49" i="6" s="1"/>
  <c r="L49" i="6"/>
  <c r="L47" i="6" s="1"/>
  <c r="O47" i="6" s="1"/>
  <c r="P48" i="6"/>
  <c r="O48" i="6"/>
  <c r="N46" i="6"/>
  <c r="M46" i="6"/>
  <c r="M44" i="6" s="1"/>
  <c r="L46" i="6"/>
  <c r="L44" i="6" s="1"/>
  <c r="P45" i="6"/>
  <c r="O45" i="6"/>
  <c r="O42" i="6"/>
  <c r="N42" i="6"/>
  <c r="M42" i="6"/>
  <c r="P42" i="6" s="1"/>
  <c r="L42" i="6"/>
  <c r="P36" i="6"/>
  <c r="N36" i="6"/>
  <c r="M36" i="6"/>
  <c r="P35" i="6"/>
  <c r="O35" i="6"/>
  <c r="N35" i="6"/>
  <c r="N34" i="6" s="1"/>
  <c r="M35" i="6"/>
  <c r="M34" i="6" s="1"/>
  <c r="L35" i="6"/>
  <c r="P34" i="6"/>
  <c r="N32" i="6"/>
  <c r="M32" i="6"/>
  <c r="L32" i="6"/>
  <c r="O32" i="6" s="1"/>
  <c r="N25" i="6"/>
  <c r="M25" i="6"/>
  <c r="L25" i="6"/>
  <c r="O25" i="6" s="1"/>
  <c r="P22" i="6"/>
  <c r="O22" i="6"/>
  <c r="N22" i="6"/>
  <c r="M22" i="6"/>
  <c r="L22" i="6"/>
  <c r="N19" i="6"/>
  <c r="M19" i="6"/>
  <c r="P19" i="6" s="1"/>
  <c r="L19" i="6"/>
  <c r="O19" i="6" s="1"/>
  <c r="N12" i="6"/>
  <c r="M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L807" i="5"/>
  <c r="O807" i="5" s="1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L788" i="5" s="1"/>
  <c r="O788" i="5" s="1"/>
  <c r="P790" i="5"/>
  <c r="O790" i="5"/>
  <c r="M789" i="5"/>
  <c r="P789" i="5" s="1"/>
  <c r="M788" i="5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L688" i="5" s="1"/>
  <c r="O688" i="5" s="1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2" i="5" s="1"/>
  <c r="P667" i="5"/>
  <c r="O667" i="5"/>
  <c r="P666" i="5"/>
  <c r="O666" i="5"/>
  <c r="P665" i="5"/>
  <c r="N665" i="5"/>
  <c r="M665" i="5"/>
  <c r="L665" i="5"/>
  <c r="O665" i="5" s="1"/>
  <c r="P660" i="5"/>
  <c r="N660" i="5"/>
  <c r="N657" i="5" s="1"/>
  <c r="L660" i="5"/>
  <c r="L658" i="5" s="1"/>
  <c r="O658" i="5" s="1"/>
  <c r="P659" i="5"/>
  <c r="O659" i="5"/>
  <c r="P658" i="5"/>
  <c r="N658" i="5"/>
  <c r="M658" i="5"/>
  <c r="P657" i="5"/>
  <c r="M657" i="5"/>
  <c r="O656" i="5"/>
  <c r="N656" i="5"/>
  <c r="M656" i="5"/>
  <c r="P656" i="5" s="1"/>
  <c r="L656" i="5"/>
  <c r="N655" i="5"/>
  <c r="M655" i="5"/>
  <c r="P655" i="5" s="1"/>
  <c r="K652" i="5"/>
  <c r="J652" i="5"/>
  <c r="J651" i="5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N638" i="5"/>
  <c r="N634" i="5"/>
  <c r="L634" i="5"/>
  <c r="O634" i="5" s="1"/>
  <c r="P633" i="5"/>
  <c r="O633" i="5"/>
  <c r="N632" i="5"/>
  <c r="N631" i="5"/>
  <c r="N629" i="5" s="1"/>
  <c r="N630" i="5"/>
  <c r="M630" i="5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J583" i="5"/>
  <c r="J582" i="5"/>
  <c r="J576" i="5" s="1"/>
  <c r="J559" i="5" s="1"/>
  <c r="J543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N553" i="5"/>
  <c r="N552" i="5"/>
  <c r="N549" i="5" s="1"/>
  <c r="N546" i="5" s="1"/>
  <c r="N551" i="5"/>
  <c r="N550" i="5"/>
  <c r="L549" i="5"/>
  <c r="L547" i="5" s="1"/>
  <c r="P548" i="5"/>
  <c r="O548" i="5"/>
  <c r="N545" i="5"/>
  <c r="N544" i="5" s="1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P534" i="5"/>
  <c r="O534" i="5"/>
  <c r="P533" i="5"/>
  <c r="N533" i="5"/>
  <c r="M533" i="5"/>
  <c r="P528" i="5"/>
  <c r="N528" i="5"/>
  <c r="L528" i="5"/>
  <c r="O528" i="5" s="1"/>
  <c r="P527" i="5"/>
  <c r="O527" i="5"/>
  <c r="M526" i="5"/>
  <c r="P526" i="5" s="1"/>
  <c r="M525" i="5"/>
  <c r="P525" i="5" s="1"/>
  <c r="N524" i="5"/>
  <c r="M524" i="5"/>
  <c r="L524" i="5"/>
  <c r="O524" i="5" s="1"/>
  <c r="K517" i="5"/>
  <c r="J517" i="5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M505" i="5"/>
  <c r="L505" i="5"/>
  <c r="O505" i="5" s="1"/>
  <c r="P504" i="5"/>
  <c r="M504" i="5"/>
  <c r="L504" i="5"/>
  <c r="L502" i="5" s="1"/>
  <c r="O502" i="5" s="1"/>
  <c r="P503" i="5"/>
  <c r="O503" i="5"/>
  <c r="N503" i="5"/>
  <c r="M503" i="5"/>
  <c r="L503" i="5"/>
  <c r="M502" i="5"/>
  <c r="P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2" i="5" s="1"/>
  <c r="N474" i="5"/>
  <c r="N473" i="5"/>
  <c r="L472" i="5"/>
  <c r="L470" i="5" s="1"/>
  <c r="P471" i="5"/>
  <c r="O471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L449" i="5"/>
  <c r="L447" i="5" s="1"/>
  <c r="O447" i="5" s="1"/>
  <c r="P448" i="5"/>
  <c r="O448" i="5"/>
  <c r="P447" i="5"/>
  <c r="N447" i="5"/>
  <c r="M447" i="5"/>
  <c r="P446" i="5"/>
  <c r="N446" i="5"/>
  <c r="M446" i="5"/>
  <c r="P445" i="5"/>
  <c r="N445" i="5"/>
  <c r="N444" i="5" s="1"/>
  <c r="M445" i="5"/>
  <c r="M444" i="5" s="1"/>
  <c r="P444" i="5" s="1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I433" i="5" s="1"/>
  <c r="J434" i="5"/>
  <c r="P431" i="5"/>
  <c r="L431" i="5"/>
  <c r="O431" i="5" s="1"/>
  <c r="P430" i="5"/>
  <c r="O430" i="5"/>
  <c r="N429" i="5"/>
  <c r="M429" i="5"/>
  <c r="P429" i="5" s="1"/>
  <c r="N428" i="5"/>
  <c r="N424" i="5" s="1"/>
  <c r="N425" i="5"/>
  <c r="L424" i="5"/>
  <c r="L422" i="5" s="1"/>
  <c r="P423" i="5"/>
  <c r="O423" i="5"/>
  <c r="P420" i="5"/>
  <c r="N420" i="5"/>
  <c r="M420" i="5"/>
  <c r="L420" i="5"/>
  <c r="J418" i="5"/>
  <c r="K413" i="5"/>
  <c r="K412" i="5"/>
  <c r="N410" i="5"/>
  <c r="M410" i="5"/>
  <c r="M408" i="5" s="1"/>
  <c r="P408" i="5" s="1"/>
  <c r="L410" i="5"/>
  <c r="O410" i="5" s="1"/>
  <c r="P409" i="5"/>
  <c r="O409" i="5"/>
  <c r="N407" i="5"/>
  <c r="N405" i="5" s="1"/>
  <c r="M407" i="5"/>
  <c r="L407" i="5"/>
  <c r="P406" i="5"/>
  <c r="O406" i="5"/>
  <c r="O403" i="5"/>
  <c r="N403" i="5"/>
  <c r="M403" i="5"/>
  <c r="P403" i="5" s="1"/>
  <c r="L403" i="5"/>
  <c r="J401" i="5"/>
  <c r="I401" i="5"/>
  <c r="K401" i="5" s="1"/>
  <c r="K400" i="5"/>
  <c r="K399" i="5"/>
  <c r="N397" i="5"/>
  <c r="N395" i="5" s="1"/>
  <c r="M397" i="5"/>
  <c r="P397" i="5" s="1"/>
  <c r="L397" i="5"/>
  <c r="O397" i="5" s="1"/>
  <c r="P396" i="5"/>
  <c r="O396" i="5"/>
  <c r="N394" i="5"/>
  <c r="M394" i="5"/>
  <c r="P394" i="5" s="1"/>
  <c r="L394" i="5"/>
  <c r="O394" i="5" s="1"/>
  <c r="P393" i="5"/>
  <c r="O393" i="5"/>
  <c r="O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N348" i="5" s="1"/>
  <c r="M350" i="5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M334" i="5" s="1"/>
  <c r="P334" i="5" s="1"/>
  <c r="L336" i="5"/>
  <c r="O336" i="5" s="1"/>
  <c r="P335" i="5"/>
  <c r="O335" i="5"/>
  <c r="N333" i="5"/>
  <c r="N331" i="5" s="1"/>
  <c r="M333" i="5"/>
  <c r="L333" i="5"/>
  <c r="L331" i="5" s="1"/>
  <c r="P332" i="5"/>
  <c r="O332" i="5"/>
  <c r="P329" i="5"/>
  <c r="N329" i="5"/>
  <c r="M329" i="5"/>
  <c r="L329" i="5"/>
  <c r="O329" i="5" s="1"/>
  <c r="I327" i="5"/>
  <c r="I325" i="5"/>
  <c r="K325" i="5" s="1"/>
  <c r="N323" i="5"/>
  <c r="N321" i="5" s="1"/>
  <c r="M323" i="5"/>
  <c r="L323" i="5"/>
  <c r="O323" i="5" s="1"/>
  <c r="P322" i="5"/>
  <c r="O322" i="5"/>
  <c r="N320" i="5"/>
  <c r="M320" i="5"/>
  <c r="L320" i="5"/>
  <c r="O320" i="5" s="1"/>
  <c r="P319" i="5"/>
  <c r="O319" i="5"/>
  <c r="P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L304" i="5" s="1"/>
  <c r="O304" i="5" s="1"/>
  <c r="P305" i="5"/>
  <c r="O305" i="5"/>
  <c r="N303" i="5"/>
  <c r="M303" i="5"/>
  <c r="M301" i="5" s="1"/>
  <c r="L303" i="5"/>
  <c r="L301" i="5" s="1"/>
  <c r="P302" i="5"/>
  <c r="O302" i="5"/>
  <c r="P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I276" i="5" s="1"/>
  <c r="K276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P280" i="5" s="1"/>
  <c r="L282" i="5"/>
  <c r="O282" i="5" s="1"/>
  <c r="P281" i="5"/>
  <c r="O281" i="5"/>
  <c r="O278" i="5"/>
  <c r="N278" i="5"/>
  <c r="M278" i="5"/>
  <c r="L278" i="5"/>
  <c r="J276" i="5"/>
  <c r="I271" i="5"/>
  <c r="K271" i="5" s="1"/>
  <c r="N269" i="5"/>
  <c r="M269" i="5"/>
  <c r="P269" i="5" s="1"/>
  <c r="L269" i="5"/>
  <c r="L267" i="5" s="1"/>
  <c r="O267" i="5" s="1"/>
  <c r="P268" i="5"/>
  <c r="O268" i="5"/>
  <c r="N266" i="5"/>
  <c r="N264" i="5" s="1"/>
  <c r="M266" i="5"/>
  <c r="L266" i="5"/>
  <c r="L264" i="5" s="1"/>
  <c r="P265" i="5"/>
  <c r="O265" i="5"/>
  <c r="P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I237" i="5" s="1"/>
  <c r="K237" i="5" s="1"/>
  <c r="L242" i="5"/>
  <c r="L241" i="5"/>
  <c r="L240" i="5"/>
  <c r="N239" i="5"/>
  <c r="N238" i="5" s="1"/>
  <c r="N227" i="5" s="1"/>
  <c r="L239" i="5"/>
  <c r="P238" i="5"/>
  <c r="J237" i="5"/>
  <c r="K236" i="5"/>
  <c r="J236" i="5"/>
  <c r="I236" i="5"/>
  <c r="K235" i="5"/>
  <c r="J235" i="5"/>
  <c r="I235" i="5"/>
  <c r="J233" i="5"/>
  <c r="N231" i="5"/>
  <c r="N230" i="5"/>
  <c r="N229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5" i="5"/>
  <c r="J194" i="5"/>
  <c r="I193" i="5"/>
  <c r="I190" i="5" s="1"/>
  <c r="K190" i="5" s="1"/>
  <c r="P191" i="5"/>
  <c r="N191" i="5"/>
  <c r="L191" i="5"/>
  <c r="J190" i="5"/>
  <c r="N189" i="5"/>
  <c r="N187" i="5" s="1"/>
  <c r="M189" i="5"/>
  <c r="M187" i="5" s="1"/>
  <c r="P187" i="5" s="1"/>
  <c r="L189" i="5"/>
  <c r="O189" i="5" s="1"/>
  <c r="P188" i="5"/>
  <c r="O188" i="5"/>
  <c r="N186" i="5"/>
  <c r="M186" i="5"/>
  <c r="L186" i="5"/>
  <c r="P185" i="5"/>
  <c r="O185" i="5"/>
  <c r="N182" i="5"/>
  <c r="M182" i="5"/>
  <c r="L182" i="5"/>
  <c r="J177" i="5"/>
  <c r="J164" i="5" s="1"/>
  <c r="I176" i="5"/>
  <c r="K176" i="5" s="1"/>
  <c r="J174" i="5"/>
  <c r="N173" i="5"/>
  <c r="N171" i="5" s="1"/>
  <c r="M173" i="5"/>
  <c r="M171" i="5" s="1"/>
  <c r="P171" i="5" s="1"/>
  <c r="L173" i="5"/>
  <c r="O173" i="5" s="1"/>
  <c r="P172" i="5"/>
  <c r="O172" i="5"/>
  <c r="N170" i="5"/>
  <c r="N168" i="5" s="1"/>
  <c r="M170" i="5"/>
  <c r="M168" i="5" s="1"/>
  <c r="L170" i="5"/>
  <c r="P169" i="5"/>
  <c r="O169" i="5"/>
  <c r="N166" i="5"/>
  <c r="M166" i="5"/>
  <c r="L166" i="5"/>
  <c r="O166" i="5" s="1"/>
  <c r="I159" i="5"/>
  <c r="I148" i="5" s="1"/>
  <c r="K148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I130" i="5" s="1"/>
  <c r="I145" i="5"/>
  <c r="K145" i="5" s="1"/>
  <c r="I144" i="5"/>
  <c r="K144" i="5" s="1"/>
  <c r="N140" i="5"/>
  <c r="N138" i="5" s="1"/>
  <c r="M140" i="5"/>
  <c r="L140" i="5"/>
  <c r="P139" i="5"/>
  <c r="O139" i="5"/>
  <c r="N137" i="5"/>
  <c r="M137" i="5"/>
  <c r="M135" i="5" s="1"/>
  <c r="L137" i="5"/>
  <c r="P136" i="5"/>
  <c r="O136" i="5"/>
  <c r="P133" i="5"/>
  <c r="N133" i="5"/>
  <c r="M133" i="5"/>
  <c r="L133" i="5"/>
  <c r="J130" i="5"/>
  <c r="N127" i="5"/>
  <c r="N125" i="5" s="1"/>
  <c r="M127" i="5"/>
  <c r="M125" i="5" s="1"/>
  <c r="L127" i="5"/>
  <c r="P126" i="5"/>
  <c r="O126" i="5"/>
  <c r="N124" i="5"/>
  <c r="N122" i="5" s="1"/>
  <c r="M124" i="5"/>
  <c r="L124" i="5"/>
  <c r="O124" i="5" s="1"/>
  <c r="P123" i="5"/>
  <c r="O123" i="5"/>
  <c r="O120" i="5"/>
  <c r="N120" i="5"/>
  <c r="M120" i="5"/>
  <c r="P120" i="5" s="1"/>
  <c r="L120" i="5"/>
  <c r="J118" i="5"/>
  <c r="K118" i="5" s="1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J98" i="5"/>
  <c r="I98" i="5"/>
  <c r="N96" i="5"/>
  <c r="M96" i="5"/>
  <c r="P96" i="5" s="1"/>
  <c r="L96" i="5"/>
  <c r="O96" i="5" s="1"/>
  <c r="P95" i="5"/>
  <c r="O95" i="5"/>
  <c r="N93" i="5"/>
  <c r="N91" i="5" s="1"/>
  <c r="M93" i="5"/>
  <c r="L93" i="5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L74" i="5"/>
  <c r="O74" i="5" s="1"/>
  <c r="P73" i="5"/>
  <c r="O73" i="5"/>
  <c r="N71" i="5"/>
  <c r="N69" i="5" s="1"/>
  <c r="M71" i="5"/>
  <c r="M69" i="5" s="1"/>
  <c r="P69" i="5" s="1"/>
  <c r="L71" i="5"/>
  <c r="O71" i="5" s="1"/>
  <c r="P70" i="5"/>
  <c r="O70" i="5"/>
  <c r="P67" i="5"/>
  <c r="O67" i="5"/>
  <c r="N67" i="5"/>
  <c r="M67" i="5"/>
  <c r="L67" i="5"/>
  <c r="J64" i="5"/>
  <c r="N61" i="5"/>
  <c r="N59" i="5" s="1"/>
  <c r="M61" i="5"/>
  <c r="L61" i="5"/>
  <c r="L59" i="5" s="1"/>
  <c r="P60" i="5"/>
  <c r="O60" i="5"/>
  <c r="N58" i="5"/>
  <c r="N56" i="5" s="1"/>
  <c r="M58" i="5"/>
  <c r="M56" i="5" s="1"/>
  <c r="L58" i="5"/>
  <c r="P57" i="5"/>
  <c r="O57" i="5"/>
  <c r="N54" i="5"/>
  <c r="M54" i="5"/>
  <c r="L54" i="5"/>
  <c r="N49" i="5"/>
  <c r="N47" i="5" s="1"/>
  <c r="M49" i="5"/>
  <c r="M47" i="5" s="1"/>
  <c r="P47" i="5" s="1"/>
  <c r="L49" i="5"/>
  <c r="O49" i="5" s="1"/>
  <c r="P48" i="5"/>
  <c r="O48" i="5"/>
  <c r="N46" i="5"/>
  <c r="M46" i="5"/>
  <c r="M44" i="5" s="1"/>
  <c r="L46" i="5"/>
  <c r="P45" i="5"/>
  <c r="O45" i="5"/>
  <c r="N42" i="5"/>
  <c r="M42" i="5"/>
  <c r="P42" i="5" s="1"/>
  <c r="L42" i="5"/>
  <c r="N36" i="5"/>
  <c r="M36" i="5"/>
  <c r="P35" i="5"/>
  <c r="N35" i="5"/>
  <c r="M35" i="5"/>
  <c r="L35" i="5"/>
  <c r="N34" i="5"/>
  <c r="N32" i="5"/>
  <c r="M32" i="5"/>
  <c r="L32" i="5"/>
  <c r="O32" i="5" s="1"/>
  <c r="N29" i="5"/>
  <c r="O25" i="5"/>
  <c r="N25" i="5"/>
  <c r="M25" i="5"/>
  <c r="L25" i="5"/>
  <c r="P22" i="5"/>
  <c r="O22" i="5"/>
  <c r="N22" i="5"/>
  <c r="N19" i="5" s="1"/>
  <c r="M22" i="5"/>
  <c r="L22" i="5"/>
  <c r="L19" i="5" s="1"/>
  <c r="M19" i="5"/>
  <c r="P19" i="5" s="1"/>
  <c r="N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L791" i="4"/>
  <c r="P790" i="4"/>
  <c r="O790" i="4"/>
  <c r="M789" i="4"/>
  <c r="P789" i="4" s="1"/>
  <c r="M788" i="4"/>
  <c r="P788" i="4" s="1"/>
  <c r="N787" i="4"/>
  <c r="M787" i="4"/>
  <c r="L787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M771" i="4"/>
  <c r="P771" i="4" s="1"/>
  <c r="L771" i="4"/>
  <c r="O771" i="4" s="1"/>
  <c r="M770" i="4"/>
  <c r="P770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O756" i="4"/>
  <c r="N756" i="4"/>
  <c r="M756" i="4"/>
  <c r="P756" i="4" s="1"/>
  <c r="L756" i="4"/>
  <c r="N755" i="4"/>
  <c r="N754" i="4" s="1"/>
  <c r="M755" i="4"/>
  <c r="P755" i="4" s="1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N737" i="4" s="1"/>
  <c r="M738" i="4"/>
  <c r="L738" i="4"/>
  <c r="O738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L690" i="4"/>
  <c r="L687" i="4" s="1"/>
  <c r="N688" i="4"/>
  <c r="M688" i="4"/>
  <c r="P688" i="4" s="1"/>
  <c r="N687" i="4"/>
  <c r="N685" i="4" s="1"/>
  <c r="M687" i="4"/>
  <c r="P687" i="4" s="1"/>
  <c r="N686" i="4"/>
  <c r="M686" i="4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5" i="4" s="1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P658" i="4"/>
  <c r="N658" i="4"/>
  <c r="M658" i="4"/>
  <c r="P657" i="4"/>
  <c r="N657" i="4"/>
  <c r="M657" i="4"/>
  <c r="P656" i="4"/>
  <c r="O656" i="4"/>
  <c r="N656" i="4"/>
  <c r="M656" i="4"/>
  <c r="L656" i="4"/>
  <c r="N655" i="4"/>
  <c r="M655" i="4"/>
  <c r="P655" i="4" s="1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L634" i="4"/>
  <c r="P633" i="4"/>
  <c r="O633" i="4"/>
  <c r="M632" i="4"/>
  <c r="P632" i="4" s="1"/>
  <c r="P631" i="4"/>
  <c r="M631" i="4"/>
  <c r="M629" i="4" s="1"/>
  <c r="P629" i="4" s="1"/>
  <c r="P630" i="4"/>
  <c r="O630" i="4"/>
  <c r="N630" i="4"/>
  <c r="M630" i="4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594" i="4" s="1"/>
  <c r="J603" i="4"/>
  <c r="J596" i="4"/>
  <c r="J595" i="4"/>
  <c r="J593" i="4" s="1"/>
  <c r="J592" i="4" s="1"/>
  <c r="I594" i="4"/>
  <c r="K594" i="4" s="1"/>
  <c r="I593" i="4"/>
  <c r="I592" i="4" s="1"/>
  <c r="K592" i="4" s="1"/>
  <c r="J583" i="4"/>
  <c r="J582" i="4"/>
  <c r="J577" i="4"/>
  <c r="I577" i="4"/>
  <c r="K577" i="4" s="1"/>
  <c r="J576" i="4"/>
  <c r="I576" i="4"/>
  <c r="I559" i="4" s="1"/>
  <c r="I543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O557" i="4" s="1"/>
  <c r="P556" i="4"/>
  <c r="O556" i="4"/>
  <c r="P555" i="4"/>
  <c r="N555" i="4"/>
  <c r="M555" i="4"/>
  <c r="N549" i="4"/>
  <c r="L549" i="4"/>
  <c r="M549" i="4" s="1"/>
  <c r="P549" i="4" s="1"/>
  <c r="P548" i="4"/>
  <c r="O548" i="4"/>
  <c r="N546" i="4"/>
  <c r="O545" i="4"/>
  <c r="N545" i="4"/>
  <c r="M545" i="4"/>
  <c r="L545" i="4"/>
  <c r="N544" i="4"/>
  <c r="I542" i="4"/>
  <c r="K542" i="4" s="1"/>
  <c r="I541" i="4"/>
  <c r="K541" i="4" s="1"/>
  <c r="I540" i="4"/>
  <c r="K540" i="4" s="1"/>
  <c r="I539" i="4"/>
  <c r="I538" i="4"/>
  <c r="K538" i="4" s="1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N525" i="4"/>
  <c r="M525" i="4"/>
  <c r="P525" i="4" s="1"/>
  <c r="N524" i="4"/>
  <c r="N523" i="4" s="1"/>
  <c r="M524" i="4"/>
  <c r="P524" i="4" s="1"/>
  <c r="L524" i="4"/>
  <c r="O524" i="4" s="1"/>
  <c r="M523" i="4"/>
  <c r="P523" i="4" s="1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4" i="4" s="1"/>
  <c r="P506" i="4"/>
  <c r="O506" i="4"/>
  <c r="N505" i="4"/>
  <c r="M505" i="4"/>
  <c r="P505" i="4" s="1"/>
  <c r="L505" i="4"/>
  <c r="O505" i="4" s="1"/>
  <c r="M504" i="4"/>
  <c r="M502" i="4" s="1"/>
  <c r="L504" i="4"/>
  <c r="O504" i="4" s="1"/>
  <c r="P503" i="4"/>
  <c r="N503" i="4"/>
  <c r="M503" i="4"/>
  <c r="L503" i="4"/>
  <c r="P502" i="4"/>
  <c r="N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/>
  <c r="N470" i="4" s="1"/>
  <c r="L472" i="4"/>
  <c r="P471" i="4"/>
  <c r="O471" i="4"/>
  <c r="N468" i="4"/>
  <c r="M468" i="4"/>
  <c r="P468" i="4" s="1"/>
  <c r="L468" i="4"/>
  <c r="O468" i="4" s="1"/>
  <c r="J466" i="4"/>
  <c r="I466" i="4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P454" i="4"/>
  <c r="N454" i="4"/>
  <c r="M454" i="4"/>
  <c r="N449" i="4"/>
  <c r="N446" i="4" s="1"/>
  <c r="L449" i="4"/>
  <c r="P448" i="4"/>
  <c r="O448" i="4"/>
  <c r="P445" i="4"/>
  <c r="O445" i="4"/>
  <c r="N445" i="4"/>
  <c r="M445" i="4"/>
  <c r="L445" i="4"/>
  <c r="N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O431" i="4" s="1"/>
  <c r="P430" i="4"/>
  <c r="O430" i="4"/>
  <c r="P429" i="4"/>
  <c r="N429" i="4"/>
  <c r="M429" i="4"/>
  <c r="N428" i="4"/>
  <c r="N424" i="4" s="1"/>
  <c r="N421" i="4" s="1"/>
  <c r="N419" i="4" s="1"/>
  <c r="L424" i="4"/>
  <c r="P423" i="4"/>
  <c r="O423" i="4"/>
  <c r="N422" i="4"/>
  <c r="P420" i="4"/>
  <c r="O420" i="4"/>
  <c r="N420" i="4"/>
  <c r="M420" i="4"/>
  <c r="L420" i="4"/>
  <c r="J418" i="4"/>
  <c r="K413" i="4"/>
  <c r="K412" i="4"/>
  <c r="N410" i="4"/>
  <c r="N408" i="4" s="1"/>
  <c r="M410" i="4"/>
  <c r="L410" i="4"/>
  <c r="L408" i="4" s="1"/>
  <c r="O408" i="4" s="1"/>
  <c r="P409" i="4"/>
  <c r="O409" i="4"/>
  <c r="N407" i="4"/>
  <c r="N405" i="4" s="1"/>
  <c r="M407" i="4"/>
  <c r="P407" i="4" s="1"/>
  <c r="L407" i="4"/>
  <c r="O407" i="4" s="1"/>
  <c r="P406" i="4"/>
  <c r="O406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P396" i="4"/>
  <c r="O396" i="4"/>
  <c r="N394" i="4"/>
  <c r="N392" i="4" s="1"/>
  <c r="M394" i="4"/>
  <c r="M392" i="4" s="1"/>
  <c r="P392" i="4" s="1"/>
  <c r="L394" i="4"/>
  <c r="P393" i="4"/>
  <c r="O393" i="4"/>
  <c r="P390" i="4"/>
  <c r="O390" i="4"/>
  <c r="N390" i="4"/>
  <c r="M390" i="4"/>
  <c r="L390" i="4"/>
  <c r="K388" i="4"/>
  <c r="J388" i="4"/>
  <c r="I388" i="4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P352" i="4"/>
  <c r="O352" i="4"/>
  <c r="N350" i="4"/>
  <c r="N348" i="4" s="1"/>
  <c r="M350" i="4"/>
  <c r="L350" i="4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P335" i="4"/>
  <c r="O335" i="4"/>
  <c r="N333" i="4"/>
  <c r="N331" i="4" s="1"/>
  <c r="M333" i="4"/>
  <c r="L333" i="4"/>
  <c r="P332" i="4"/>
  <c r="O332" i="4"/>
  <c r="N329" i="4"/>
  <c r="M329" i="4"/>
  <c r="P329" i="4" s="1"/>
  <c r="L329" i="4"/>
  <c r="I327" i="4"/>
  <c r="I325" i="4"/>
  <c r="I314" i="4" s="1"/>
  <c r="K314" i="4" s="1"/>
  <c r="N323" i="4"/>
  <c r="N321" i="4" s="1"/>
  <c r="M323" i="4"/>
  <c r="P323" i="4" s="1"/>
  <c r="L323" i="4"/>
  <c r="L321" i="4" s="1"/>
  <c r="O321" i="4" s="1"/>
  <c r="P322" i="4"/>
  <c r="O322" i="4"/>
  <c r="N320" i="4"/>
  <c r="N318" i="4" s="1"/>
  <c r="M320" i="4"/>
  <c r="M318" i="4" s="1"/>
  <c r="P318" i="4" s="1"/>
  <c r="L320" i="4"/>
  <c r="L318" i="4" s="1"/>
  <c r="O318" i="4" s="1"/>
  <c r="P319" i="4"/>
  <c r="O319" i="4"/>
  <c r="N316" i="4"/>
  <c r="M316" i="4"/>
  <c r="P316" i="4" s="1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P303" i="4" s="1"/>
  <c r="L303" i="4"/>
  <c r="O303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K275" i="4" s="1"/>
  <c r="I287" i="4"/>
  <c r="K287" i="4" s="1"/>
  <c r="N285" i="4"/>
  <c r="N283" i="4" s="1"/>
  <c r="M285" i="4"/>
  <c r="L285" i="4"/>
  <c r="L283" i="4" s="1"/>
  <c r="O283" i="4" s="1"/>
  <c r="P284" i="4"/>
  <c r="O284" i="4"/>
  <c r="N282" i="4"/>
  <c r="N280" i="4" s="1"/>
  <c r="M282" i="4"/>
  <c r="P282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M269" i="4"/>
  <c r="M267" i="4" s="1"/>
  <c r="P267" i="4" s="1"/>
  <c r="L269" i="4"/>
  <c r="O269" i="4" s="1"/>
  <c r="P268" i="4"/>
  <c r="O268" i="4"/>
  <c r="N266" i="4"/>
  <c r="N264" i="4" s="1"/>
  <c r="M266" i="4"/>
  <c r="M264" i="4" s="1"/>
  <c r="L266" i="4"/>
  <c r="P265" i="4"/>
  <c r="O265" i="4"/>
  <c r="O262" i="4"/>
  <c r="N262" i="4"/>
  <c r="M262" i="4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N227" i="4"/>
  <c r="J226" i="4"/>
  <c r="J180" i="4" s="1"/>
  <c r="I225" i="4"/>
  <c r="K225" i="4" s="1"/>
  <c r="I224" i="4"/>
  <c r="I216" i="4" s="1"/>
  <c r="K216" i="4" s="1"/>
  <c r="I223" i="4"/>
  <c r="K223" i="4" s="1"/>
  <c r="N220" i="4"/>
  <c r="L220" i="4"/>
  <c r="L219" i="4"/>
  <c r="N218" i="4"/>
  <c r="N217" i="4" s="1"/>
  <c r="L218" i="4"/>
  <c r="P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M184" i="4" s="1"/>
  <c r="L186" i="4"/>
  <c r="L184" i="4" s="1"/>
  <c r="P185" i="4"/>
  <c r="O185" i="4"/>
  <c r="O182" i="4"/>
  <c r="N182" i="4"/>
  <c r="M182" i="4"/>
  <c r="P182" i="4" s="1"/>
  <c r="L182" i="4"/>
  <c r="J177" i="4"/>
  <c r="J164" i="4" s="1"/>
  <c r="I176" i="4"/>
  <c r="I174" i="4" s="1"/>
  <c r="J174" i="4"/>
  <c r="N173" i="4"/>
  <c r="N171" i="4" s="1"/>
  <c r="M173" i="4"/>
  <c r="M171" i="4" s="1"/>
  <c r="P171" i="4" s="1"/>
  <c r="L173" i="4"/>
  <c r="O173" i="4" s="1"/>
  <c r="P172" i="4"/>
  <c r="O172" i="4"/>
  <c r="N170" i="4"/>
  <c r="N168" i="4" s="1"/>
  <c r="M170" i="4"/>
  <c r="L170" i="4"/>
  <c r="P169" i="4"/>
  <c r="O169" i="4"/>
  <c r="O166" i="4"/>
  <c r="N166" i="4"/>
  <c r="M166" i="4"/>
  <c r="P166" i="4" s="1"/>
  <c r="L166" i="4"/>
  <c r="I159" i="4"/>
  <c r="I148" i="4" s="1"/>
  <c r="K148" i="4" s="1"/>
  <c r="N157" i="4"/>
  <c r="N155" i="4" s="1"/>
  <c r="M157" i="4"/>
  <c r="M155" i="4" s="1"/>
  <c r="P155" i="4" s="1"/>
  <c r="L157" i="4"/>
  <c r="O157" i="4" s="1"/>
  <c r="P156" i="4"/>
  <c r="O156" i="4"/>
  <c r="N154" i="4"/>
  <c r="N152" i="4" s="1"/>
  <c r="M154" i="4"/>
  <c r="M152" i="4" s="1"/>
  <c r="P152" i="4" s="1"/>
  <c r="L154" i="4"/>
  <c r="P153" i="4"/>
  <c r="O153" i="4"/>
  <c r="P150" i="4"/>
  <c r="O150" i="4"/>
  <c r="N150" i="4"/>
  <c r="M150" i="4"/>
  <c r="L150" i="4"/>
  <c r="J148" i="4"/>
  <c r="I146" i="4"/>
  <c r="K146" i="4" s="1"/>
  <c r="I145" i="4"/>
  <c r="K145" i="4" s="1"/>
  <c r="I144" i="4"/>
  <c r="N140" i="4"/>
  <c r="N138" i="4" s="1"/>
  <c r="M140" i="4"/>
  <c r="M138" i="4" s="1"/>
  <c r="P138" i="4" s="1"/>
  <c r="L140" i="4"/>
  <c r="L138" i="4" s="1"/>
  <c r="O138" i="4" s="1"/>
  <c r="P139" i="4"/>
  <c r="O139" i="4"/>
  <c r="N137" i="4"/>
  <c r="N135" i="4" s="1"/>
  <c r="M137" i="4"/>
  <c r="M135" i="4" s="1"/>
  <c r="P135" i="4" s="1"/>
  <c r="L137" i="4"/>
  <c r="L135" i="4" s="1"/>
  <c r="O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L127" i="4"/>
  <c r="O127" i="4" s="1"/>
  <c r="P126" i="4"/>
  <c r="O126" i="4"/>
  <c r="N124" i="4"/>
  <c r="N122" i="4" s="1"/>
  <c r="M124" i="4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K98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O89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K79" i="4" s="1"/>
  <c r="I78" i="4"/>
  <c r="K78" i="4" s="1"/>
  <c r="J77" i="4"/>
  <c r="J65" i="4" s="1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M69" i="4" s="1"/>
  <c r="P69" i="4" s="1"/>
  <c r="L71" i="4"/>
  <c r="P70" i="4"/>
  <c r="O70" i="4"/>
  <c r="N67" i="4"/>
  <c r="M67" i="4"/>
  <c r="P67" i="4" s="1"/>
  <c r="L67" i="4"/>
  <c r="O67" i="4" s="1"/>
  <c r="J64" i="4"/>
  <c r="N61" i="4"/>
  <c r="N59" i="4" s="1"/>
  <c r="M61" i="4"/>
  <c r="P61" i="4" s="1"/>
  <c r="L61" i="4"/>
  <c r="O61" i="4" s="1"/>
  <c r="P60" i="4"/>
  <c r="O60" i="4"/>
  <c r="N58" i="4"/>
  <c r="N56" i="4" s="1"/>
  <c r="M58" i="4"/>
  <c r="L58" i="4"/>
  <c r="P57" i="4"/>
  <c r="O57" i="4"/>
  <c r="P54" i="4"/>
  <c r="N54" i="4"/>
  <c r="M54" i="4"/>
  <c r="L54" i="4"/>
  <c r="N49" i="4"/>
  <c r="N47" i="4" s="1"/>
  <c r="M49" i="4"/>
  <c r="M47" i="4" s="1"/>
  <c r="P47" i="4" s="1"/>
  <c r="L49" i="4"/>
  <c r="L47" i="4" s="1"/>
  <c r="O47" i="4" s="1"/>
  <c r="P48" i="4"/>
  <c r="O48" i="4"/>
  <c r="N46" i="4"/>
  <c r="N44" i="4" s="1"/>
  <c r="M46" i="4"/>
  <c r="L46" i="4"/>
  <c r="L44" i="4" s="1"/>
  <c r="P45" i="4"/>
  <c r="O45" i="4"/>
  <c r="O42" i="4"/>
  <c r="N42" i="4"/>
  <c r="M42" i="4"/>
  <c r="P42" i="4" s="1"/>
  <c r="L42" i="4"/>
  <c r="P36" i="4"/>
  <c r="N36" i="4"/>
  <c r="M36" i="4"/>
  <c r="P35" i="4"/>
  <c r="O35" i="4"/>
  <c r="N35" i="4"/>
  <c r="M35" i="4"/>
  <c r="L35" i="4"/>
  <c r="P34" i="4"/>
  <c r="N34" i="4"/>
  <c r="M34" i="4"/>
  <c r="N32" i="4"/>
  <c r="M32" i="4"/>
  <c r="L32" i="4"/>
  <c r="N29" i="4"/>
  <c r="N25" i="4"/>
  <c r="N15" i="4" s="1"/>
  <c r="M25" i="4"/>
  <c r="P25" i="4" s="1"/>
  <c r="L25" i="4"/>
  <c r="O22" i="4"/>
  <c r="N22" i="4"/>
  <c r="M22" i="4"/>
  <c r="P22" i="4" s="1"/>
  <c r="L22" i="4"/>
  <c r="L19" i="4"/>
  <c r="O19" i="4" s="1"/>
  <c r="M15" i="4"/>
  <c r="P15" i="4" s="1"/>
  <c r="M12" i="4"/>
  <c r="M9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P807" i="3" s="1"/>
  <c r="L807" i="3"/>
  <c r="N806" i="3"/>
  <c r="N805" i="3" s="1"/>
  <c r="M806" i="3"/>
  <c r="P806" i="3" s="1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9" i="3" s="1"/>
  <c r="O789" i="3" s="1"/>
  <c r="P790" i="3"/>
  <c r="O790" i="3"/>
  <c r="P789" i="3"/>
  <c r="N789" i="3"/>
  <c r="M789" i="3"/>
  <c r="M788" i="3"/>
  <c r="P788" i="3" s="1"/>
  <c r="N787" i="3"/>
  <c r="M787" i="3"/>
  <c r="P787" i="3" s="1"/>
  <c r="L787" i="3"/>
  <c r="O787" i="3" s="1"/>
  <c r="M786" i="3"/>
  <c r="P786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M771" i="3"/>
  <c r="P771" i="3" s="1"/>
  <c r="L771" i="3"/>
  <c r="N770" i="3"/>
  <c r="M770" i="3"/>
  <c r="P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M756" i="3"/>
  <c r="L756" i="3"/>
  <c r="N755" i="3"/>
  <c r="N754" i="3" s="1"/>
  <c r="M755" i="3"/>
  <c r="L755" i="3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P739" i="3"/>
  <c r="O739" i="3"/>
  <c r="N739" i="3"/>
  <c r="M739" i="3"/>
  <c r="L739" i="3"/>
  <c r="O738" i="3"/>
  <c r="N738" i="3"/>
  <c r="N737" i="3" s="1"/>
  <c r="M738" i="3"/>
  <c r="P738" i="3" s="1"/>
  <c r="L738" i="3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L687" i="3" s="1"/>
  <c r="O687" i="3" s="1"/>
  <c r="N688" i="3"/>
  <c r="M688" i="3"/>
  <c r="P688" i="3" s="1"/>
  <c r="N687" i="3"/>
  <c r="M687" i="3"/>
  <c r="P687" i="3" s="1"/>
  <c r="N686" i="3"/>
  <c r="N685" i="3" s="1"/>
  <c r="M686" i="3"/>
  <c r="P686" i="3" s="1"/>
  <c r="L686" i="3"/>
  <c r="O686" i="3" s="1"/>
  <c r="J679" i="3"/>
  <c r="J678" i="3" s="1"/>
  <c r="I678" i="3"/>
  <c r="K678" i="3" s="1"/>
  <c r="J675" i="3"/>
  <c r="J669" i="3" s="1"/>
  <c r="I671" i="3"/>
  <c r="K671" i="3" s="1"/>
  <c r="I670" i="3"/>
  <c r="K670" i="3" s="1"/>
  <c r="I669" i="3"/>
  <c r="K674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L656" i="3"/>
  <c r="N655" i="3"/>
  <c r="M655" i="3"/>
  <c r="P655" i="3" s="1"/>
  <c r="J654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P639" i="3"/>
  <c r="N639" i="3"/>
  <c r="M639" i="3"/>
  <c r="P634" i="3"/>
  <c r="N634" i="3"/>
  <c r="N632" i="3" s="1"/>
  <c r="L634" i="3"/>
  <c r="P633" i="3"/>
  <c r="O633" i="3"/>
  <c r="M632" i="3"/>
  <c r="P632" i="3" s="1"/>
  <c r="N631" i="3"/>
  <c r="N629" i="3" s="1"/>
  <c r="M631" i="3"/>
  <c r="P631" i="3" s="1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J593" i="3"/>
  <c r="I593" i="3"/>
  <c r="J592" i="3"/>
  <c r="J583" i="3"/>
  <c r="J582" i="3"/>
  <c r="J576" i="3" s="1"/>
  <c r="J577" i="3"/>
  <c r="I577" i="3"/>
  <c r="I576" i="3"/>
  <c r="I559" i="3" s="1"/>
  <c r="I543" i="3" s="1"/>
  <c r="J569" i="3"/>
  <c r="I569" i="3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N545" i="3" s="1"/>
  <c r="N544" i="3" s="1"/>
  <c r="M555" i="3"/>
  <c r="M545" i="3" s="1"/>
  <c r="N553" i="3"/>
  <c r="N549" i="3" s="1"/>
  <c r="N546" i="3" s="1"/>
  <c r="L549" i="3"/>
  <c r="M549" i="3" s="1"/>
  <c r="M546" i="3" s="1"/>
  <c r="P546" i="3" s="1"/>
  <c r="P548" i="3"/>
  <c r="O548" i="3"/>
  <c r="N547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I522" i="3" s="1"/>
  <c r="P535" i="3"/>
  <c r="L535" i="3"/>
  <c r="P534" i="3"/>
  <c r="O534" i="3"/>
  <c r="N533" i="3"/>
  <c r="M533" i="3"/>
  <c r="P533" i="3" s="1"/>
  <c r="N528" i="3"/>
  <c r="L528" i="3"/>
  <c r="L526" i="3" s="1"/>
  <c r="O526" i="3" s="1"/>
  <c r="P527" i="3"/>
  <c r="O527" i="3"/>
  <c r="N526" i="3"/>
  <c r="N525" i="3"/>
  <c r="P524" i="3"/>
  <c r="O524" i="3"/>
  <c r="N524" i="3"/>
  <c r="N523" i="3" s="1"/>
  <c r="M524" i="3"/>
  <c r="L524" i="3"/>
  <c r="K517" i="3"/>
  <c r="J517" i="3"/>
  <c r="J501" i="3" s="1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P504" i="3"/>
  <c r="O504" i="3"/>
  <c r="N504" i="3"/>
  <c r="M504" i="3"/>
  <c r="L504" i="3"/>
  <c r="N503" i="3"/>
  <c r="M503" i="3"/>
  <c r="L503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4" i="3"/>
  <c r="N472" i="3" s="1"/>
  <c r="L472" i="3"/>
  <c r="M472" i="3" s="1"/>
  <c r="M469" i="3" s="1"/>
  <c r="M467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I464" i="3"/>
  <c r="I463" i="3"/>
  <c r="I462" i="3"/>
  <c r="K462" i="3" s="1"/>
  <c r="I460" i="3"/>
  <c r="K460" i="3" s="1"/>
  <c r="K458" i="3"/>
  <c r="P456" i="3"/>
  <c r="L456" i="3"/>
  <c r="O456" i="3" s="1"/>
  <c r="P455" i="3"/>
  <c r="O455" i="3"/>
  <c r="N454" i="3"/>
  <c r="M454" i="3"/>
  <c r="P454" i="3" s="1"/>
  <c r="N449" i="3"/>
  <c r="N446" i="3" s="1"/>
  <c r="N444" i="3" s="1"/>
  <c r="L449" i="3"/>
  <c r="L447" i="3" s="1"/>
  <c r="P448" i="3"/>
  <c r="O448" i="3"/>
  <c r="P445" i="3"/>
  <c r="N445" i="3"/>
  <c r="M445" i="3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J434" i="3"/>
  <c r="P431" i="3"/>
  <c r="L431" i="3"/>
  <c r="L429" i="3" s="1"/>
  <c r="O429" i="3" s="1"/>
  <c r="P430" i="3"/>
  <c r="O430" i="3"/>
  <c r="P429" i="3"/>
  <c r="N429" i="3"/>
  <c r="M429" i="3"/>
  <c r="N424" i="3"/>
  <c r="N421" i="3" s="1"/>
  <c r="L424" i="3"/>
  <c r="P423" i="3"/>
  <c r="O423" i="3"/>
  <c r="N420" i="3"/>
  <c r="M420" i="3"/>
  <c r="L420" i="3"/>
  <c r="O420" i="3" s="1"/>
  <c r="J418" i="3"/>
  <c r="K413" i="3"/>
  <c r="K412" i="3"/>
  <c r="N410" i="3"/>
  <c r="N408" i="3" s="1"/>
  <c r="M410" i="3"/>
  <c r="L410" i="3"/>
  <c r="L408" i="3" s="1"/>
  <c r="O408" i="3" s="1"/>
  <c r="P409" i="3"/>
  <c r="O409" i="3"/>
  <c r="N407" i="3"/>
  <c r="M407" i="3"/>
  <c r="L407" i="3"/>
  <c r="O407" i="3" s="1"/>
  <c r="P406" i="3"/>
  <c r="O406" i="3"/>
  <c r="P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P396" i="3"/>
  <c r="O396" i="3"/>
  <c r="N394" i="3"/>
  <c r="N392" i="3" s="1"/>
  <c r="M394" i="3"/>
  <c r="P394" i="3" s="1"/>
  <c r="L394" i="3"/>
  <c r="P393" i="3"/>
  <c r="O393" i="3"/>
  <c r="N390" i="3"/>
  <c r="M390" i="3"/>
  <c r="P390" i="3" s="1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N348" i="3" s="1"/>
  <c r="M350" i="3"/>
  <c r="L350" i="3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P332" i="3"/>
  <c r="O332" i="3"/>
  <c r="N329" i="3"/>
  <c r="M329" i="3"/>
  <c r="L329" i="3"/>
  <c r="I327" i="3"/>
  <c r="I325" i="3"/>
  <c r="N323" i="3"/>
  <c r="N321" i="3" s="1"/>
  <c r="M323" i="3"/>
  <c r="L323" i="3"/>
  <c r="O323" i="3" s="1"/>
  <c r="P322" i="3"/>
  <c r="O322" i="3"/>
  <c r="N320" i="3"/>
  <c r="N318" i="3" s="1"/>
  <c r="M320" i="3"/>
  <c r="L320" i="3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P306" i="3" s="1"/>
  <c r="L306" i="3"/>
  <c r="L304" i="3" s="1"/>
  <c r="O304" i="3" s="1"/>
  <c r="P305" i="3"/>
  <c r="O305" i="3"/>
  <c r="N303" i="3"/>
  <c r="M303" i="3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L285" i="3"/>
  <c r="L283" i="3" s="1"/>
  <c r="O283" i="3" s="1"/>
  <c r="P284" i="3"/>
  <c r="O284" i="3"/>
  <c r="N282" i="3"/>
  <c r="N280" i="3" s="1"/>
  <c r="M282" i="3"/>
  <c r="M280" i="3" s="1"/>
  <c r="L282" i="3"/>
  <c r="P281" i="3"/>
  <c r="O281" i="3"/>
  <c r="P278" i="3"/>
  <c r="O278" i="3"/>
  <c r="N278" i="3"/>
  <c r="M278" i="3"/>
  <c r="L278" i="3"/>
  <c r="J276" i="3"/>
  <c r="I271" i="3"/>
  <c r="I260" i="3" s="1"/>
  <c r="N269" i="3"/>
  <c r="N267" i="3" s="1"/>
  <c r="M269" i="3"/>
  <c r="P269" i="3" s="1"/>
  <c r="L269" i="3"/>
  <c r="P268" i="3"/>
  <c r="O268" i="3"/>
  <c r="N266" i="3"/>
  <c r="M266" i="3"/>
  <c r="P266" i="3" s="1"/>
  <c r="L266" i="3"/>
  <c r="L264" i="3" s="1"/>
  <c r="P265" i="3"/>
  <c r="O265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26" i="3" s="1"/>
  <c r="J180" i="3" s="1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I190" i="3" s="1"/>
  <c r="P191" i="3"/>
  <c r="L191" i="3"/>
  <c r="O191" i="3" s="1"/>
  <c r="J190" i="3"/>
  <c r="N189" i="3"/>
  <c r="N187" i="3" s="1"/>
  <c r="M189" i="3"/>
  <c r="M187" i="3" s="1"/>
  <c r="P187" i="3" s="1"/>
  <c r="L189" i="3"/>
  <c r="P188" i="3"/>
  <c r="O188" i="3"/>
  <c r="N186" i="3"/>
  <c r="M186" i="3"/>
  <c r="L186" i="3"/>
  <c r="P185" i="3"/>
  <c r="O185" i="3"/>
  <c r="O182" i="3"/>
  <c r="N182" i="3"/>
  <c r="M182" i="3"/>
  <c r="L182" i="3"/>
  <c r="J177" i="3"/>
  <c r="I176" i="3"/>
  <c r="J174" i="3"/>
  <c r="N173" i="3"/>
  <c r="M173" i="3"/>
  <c r="P173" i="3" s="1"/>
  <c r="L173" i="3"/>
  <c r="P172" i="3"/>
  <c r="O172" i="3"/>
  <c r="N170" i="3"/>
  <c r="N168" i="3" s="1"/>
  <c r="M170" i="3"/>
  <c r="L170" i="3"/>
  <c r="P169" i="3"/>
  <c r="O169" i="3"/>
  <c r="N166" i="3"/>
  <c r="M166" i="3"/>
  <c r="L166" i="3"/>
  <c r="J164" i="3"/>
  <c r="I159" i="3"/>
  <c r="N157" i="3"/>
  <c r="M157" i="3"/>
  <c r="P157" i="3" s="1"/>
  <c r="L157" i="3"/>
  <c r="P156" i="3"/>
  <c r="O156" i="3"/>
  <c r="N154" i="3"/>
  <c r="N152" i="3" s="1"/>
  <c r="M154" i="3"/>
  <c r="L154" i="3"/>
  <c r="P153" i="3"/>
  <c r="O153" i="3"/>
  <c r="O150" i="3"/>
  <c r="N150" i="3"/>
  <c r="M150" i="3"/>
  <c r="L150" i="3"/>
  <c r="J148" i="3"/>
  <c r="I146" i="3"/>
  <c r="I130" i="3" s="1"/>
  <c r="I145" i="3"/>
  <c r="K145" i="3" s="1"/>
  <c r="I144" i="3"/>
  <c r="K144" i="3" s="1"/>
  <c r="N140" i="3"/>
  <c r="N138" i="3" s="1"/>
  <c r="M140" i="3"/>
  <c r="L140" i="3"/>
  <c r="P139" i="3"/>
  <c r="O139" i="3"/>
  <c r="N137" i="3"/>
  <c r="M137" i="3"/>
  <c r="M135" i="3" s="1"/>
  <c r="L137" i="3"/>
  <c r="P136" i="3"/>
  <c r="O136" i="3"/>
  <c r="P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L124" i="3"/>
  <c r="P123" i="3"/>
  <c r="O123" i="3"/>
  <c r="O120" i="3"/>
  <c r="N120" i="3"/>
  <c r="M120" i="3"/>
  <c r="P120" i="3" s="1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J87" i="3" s="1"/>
  <c r="I99" i="3"/>
  <c r="I87" i="3" s="1"/>
  <c r="K87" i="3" s="1"/>
  <c r="J98" i="3"/>
  <c r="I98" i="3"/>
  <c r="K98" i="3" s="1"/>
  <c r="N96" i="3"/>
  <c r="N94" i="3" s="1"/>
  <c r="M96" i="3"/>
  <c r="L96" i="3"/>
  <c r="P95" i="3"/>
  <c r="O95" i="3"/>
  <c r="N93" i="3"/>
  <c r="M93" i="3"/>
  <c r="L93" i="3"/>
  <c r="L91" i="3" s="1"/>
  <c r="P92" i="3"/>
  <c r="O92" i="3"/>
  <c r="O89" i="3"/>
  <c r="N89" i="3"/>
  <c r="M89" i="3"/>
  <c r="P89" i="3" s="1"/>
  <c r="L89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N69" i="3" s="1"/>
  <c r="M71" i="3"/>
  <c r="L71" i="3"/>
  <c r="P70" i="3"/>
  <c r="O70" i="3"/>
  <c r="P67" i="3"/>
  <c r="O67" i="3"/>
  <c r="N67" i="3"/>
  <c r="M67" i="3"/>
  <c r="L67" i="3"/>
  <c r="J65" i="3"/>
  <c r="N61" i="3"/>
  <c r="N59" i="3" s="1"/>
  <c r="M61" i="3"/>
  <c r="M59" i="3" s="1"/>
  <c r="L61" i="3"/>
  <c r="P60" i="3"/>
  <c r="O60" i="3"/>
  <c r="N58" i="3"/>
  <c r="N56" i="3" s="1"/>
  <c r="M58" i="3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L46" i="3"/>
  <c r="L44" i="3" s="1"/>
  <c r="P45" i="3"/>
  <c r="O45" i="3"/>
  <c r="P42" i="3"/>
  <c r="O42" i="3"/>
  <c r="N42" i="3"/>
  <c r="M42" i="3"/>
  <c r="L42" i="3"/>
  <c r="N36" i="3"/>
  <c r="M36" i="3"/>
  <c r="P36" i="3" s="1"/>
  <c r="N35" i="3"/>
  <c r="N34" i="3" s="1"/>
  <c r="M35" i="3"/>
  <c r="L35" i="3"/>
  <c r="O35" i="3" s="1"/>
  <c r="O32" i="3"/>
  <c r="N32" i="3"/>
  <c r="N29" i="3" s="1"/>
  <c r="M32" i="3"/>
  <c r="P32" i="3" s="1"/>
  <c r="L32" i="3"/>
  <c r="P25" i="3"/>
  <c r="O25" i="3"/>
  <c r="N25" i="3"/>
  <c r="N15" i="3" s="1"/>
  <c r="M25" i="3"/>
  <c r="L25" i="3"/>
  <c r="P22" i="3"/>
  <c r="N22" i="3"/>
  <c r="M22" i="3"/>
  <c r="L22" i="3"/>
  <c r="N19" i="3"/>
  <c r="M19" i="3"/>
  <c r="N12" i="3"/>
  <c r="N9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L791" i="2"/>
  <c r="L788" i="2" s="1"/>
  <c r="O788" i="2" s="1"/>
  <c r="P790" i="2"/>
  <c r="O790" i="2"/>
  <c r="M789" i="2"/>
  <c r="P789" i="2" s="1"/>
  <c r="M788" i="2"/>
  <c r="P788" i="2" s="1"/>
  <c r="N787" i="2"/>
  <c r="M787" i="2"/>
  <c r="L787" i="2"/>
  <c r="O787" i="2" s="1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3" i="2" s="1"/>
  <c r="P774" i="2"/>
  <c r="O774" i="2"/>
  <c r="P773" i="2"/>
  <c r="O773" i="2"/>
  <c r="M773" i="2"/>
  <c r="L773" i="2"/>
  <c r="O772" i="2"/>
  <c r="N772" i="2"/>
  <c r="M772" i="2"/>
  <c r="P772" i="2" s="1"/>
  <c r="L772" i="2"/>
  <c r="N771" i="2"/>
  <c r="M771" i="2"/>
  <c r="P771" i="2" s="1"/>
  <c r="L771" i="2"/>
  <c r="O771" i="2" s="1"/>
  <c r="M770" i="2"/>
  <c r="P770" i="2" s="1"/>
  <c r="L770" i="2"/>
  <c r="O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7" i="2" s="1"/>
  <c r="P758" i="2"/>
  <c r="O758" i="2"/>
  <c r="P757" i="2"/>
  <c r="O757" i="2"/>
  <c r="M757" i="2"/>
  <c r="L757" i="2"/>
  <c r="O756" i="2"/>
  <c r="N756" i="2"/>
  <c r="M756" i="2"/>
  <c r="P756" i="2" s="1"/>
  <c r="L756" i="2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40" i="2" s="1"/>
  <c r="P741" i="2"/>
  <c r="O741" i="2"/>
  <c r="P740" i="2"/>
  <c r="O740" i="2"/>
  <c r="M740" i="2"/>
  <c r="L740" i="2"/>
  <c r="O739" i="2"/>
  <c r="N739" i="2"/>
  <c r="M739" i="2"/>
  <c r="P739" i="2" s="1"/>
  <c r="L739" i="2"/>
  <c r="N738" i="2"/>
  <c r="M738" i="2"/>
  <c r="P738" i="2" s="1"/>
  <c r="L738" i="2"/>
  <c r="O738" i="2" s="1"/>
  <c r="M737" i="2"/>
  <c r="P737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P690" i="2"/>
  <c r="N690" i="2"/>
  <c r="L690" i="2"/>
  <c r="L687" i="2" s="1"/>
  <c r="O687" i="2" s="1"/>
  <c r="N688" i="2"/>
  <c r="M688" i="2"/>
  <c r="P688" i="2" s="1"/>
  <c r="N687" i="2"/>
  <c r="N685" i="2" s="1"/>
  <c r="M687" i="2"/>
  <c r="P687" i="2" s="1"/>
  <c r="N686" i="2"/>
  <c r="M686" i="2"/>
  <c r="L686" i="2"/>
  <c r="O686" i="2" s="1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K675" i="2" s="1"/>
  <c r="P667" i="2"/>
  <c r="O667" i="2"/>
  <c r="P666" i="2"/>
  <c r="O666" i="2"/>
  <c r="N665" i="2"/>
  <c r="M665" i="2"/>
  <c r="P665" i="2" s="1"/>
  <c r="L665" i="2"/>
  <c r="O665" i="2" s="1"/>
  <c r="P660" i="2"/>
  <c r="N660" i="2"/>
  <c r="L660" i="2"/>
  <c r="L657" i="2" s="1"/>
  <c r="L655" i="2" s="1"/>
  <c r="O655" i="2" s="1"/>
  <c r="P659" i="2"/>
  <c r="O659" i="2"/>
  <c r="P658" i="2"/>
  <c r="N658" i="2"/>
  <c r="M658" i="2"/>
  <c r="P657" i="2"/>
  <c r="N657" i="2"/>
  <c r="M657" i="2"/>
  <c r="P656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4" i="2"/>
  <c r="L634" i="2"/>
  <c r="O634" i="2" s="1"/>
  <c r="P633" i="2"/>
  <c r="O633" i="2"/>
  <c r="N632" i="2"/>
  <c r="N631" i="2"/>
  <c r="N629" i="2" s="1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I593" i="2"/>
  <c r="J583" i="2"/>
  <c r="J582" i="2"/>
  <c r="J576" i="2" s="1"/>
  <c r="J559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M555" i="2"/>
  <c r="N549" i="2"/>
  <c r="N547" i="2" s="1"/>
  <c r="L549" i="2"/>
  <c r="L547" i="2" s="1"/>
  <c r="O547" i="2" s="1"/>
  <c r="P548" i="2"/>
  <c r="O548" i="2"/>
  <c r="N546" i="2"/>
  <c r="O545" i="2"/>
  <c r="N545" i="2"/>
  <c r="L545" i="2"/>
  <c r="N544" i="2"/>
  <c r="J543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P534" i="2"/>
  <c r="O534" i="2"/>
  <c r="P533" i="2"/>
  <c r="N533" i="2"/>
  <c r="M533" i="2"/>
  <c r="L533" i="2"/>
  <c r="O533" i="2" s="1"/>
  <c r="N528" i="2"/>
  <c r="N526" i="2" s="1"/>
  <c r="L528" i="2"/>
  <c r="M528" i="2" s="1"/>
  <c r="P527" i="2"/>
  <c r="O527" i="2"/>
  <c r="N525" i="2"/>
  <c r="P524" i="2"/>
  <c r="O524" i="2"/>
  <c r="N524" i="2"/>
  <c r="M524" i="2"/>
  <c r="L524" i="2"/>
  <c r="N523" i="2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O503" i="2" s="1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2" i="2"/>
  <c r="N470" i="2" s="1"/>
  <c r="L472" i="2"/>
  <c r="P471" i="2"/>
  <c r="O471" i="2"/>
  <c r="N469" i="2"/>
  <c r="O468" i="2"/>
  <c r="N468" i="2"/>
  <c r="M468" i="2"/>
  <c r="P468" i="2" s="1"/>
  <c r="L468" i="2"/>
  <c r="N467" i="2"/>
  <c r="J466" i="2"/>
  <c r="I466" i="2"/>
  <c r="K466" i="2" s="1"/>
  <c r="J465" i="2"/>
  <c r="I465" i="2"/>
  <c r="K465" i="2" s="1"/>
  <c r="I464" i="2"/>
  <c r="I463" i="2"/>
  <c r="I462" i="2"/>
  <c r="K462" i="2" s="1"/>
  <c r="I460" i="2"/>
  <c r="I442" i="2" s="1"/>
  <c r="K442" i="2" s="1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P447" i="2"/>
  <c r="N447" i="2"/>
  <c r="M447" i="2"/>
  <c r="P446" i="2"/>
  <c r="N446" i="2"/>
  <c r="M446" i="2"/>
  <c r="P445" i="2"/>
  <c r="O445" i="2"/>
  <c r="N445" i="2"/>
  <c r="M445" i="2"/>
  <c r="L445" i="2"/>
  <c r="N444" i="2"/>
  <c r="M444" i="2"/>
  <c r="P444" i="2" s="1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K435" i="2" s="1"/>
  <c r="J434" i="2"/>
  <c r="P431" i="2"/>
  <c r="L431" i="2"/>
  <c r="P430" i="2"/>
  <c r="O430" i="2"/>
  <c r="N429" i="2"/>
  <c r="M429" i="2"/>
  <c r="P429" i="2" s="1"/>
  <c r="N424" i="2"/>
  <c r="N422" i="2" s="1"/>
  <c r="L424" i="2"/>
  <c r="P423" i="2"/>
  <c r="O423" i="2"/>
  <c r="N421" i="2"/>
  <c r="P420" i="2"/>
  <c r="O420" i="2"/>
  <c r="N420" i="2"/>
  <c r="M420" i="2"/>
  <c r="L420" i="2"/>
  <c r="N419" i="2"/>
  <c r="J418" i="2"/>
  <c r="K413" i="2"/>
  <c r="K412" i="2"/>
  <c r="N410" i="2"/>
  <c r="N408" i="2" s="1"/>
  <c r="M410" i="2"/>
  <c r="L410" i="2"/>
  <c r="P409" i="2"/>
  <c r="O409" i="2"/>
  <c r="N407" i="2"/>
  <c r="M407" i="2"/>
  <c r="L407" i="2"/>
  <c r="L405" i="2" s="1"/>
  <c r="O405" i="2" s="1"/>
  <c r="P406" i="2"/>
  <c r="O406" i="2"/>
  <c r="O403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L397" i="2"/>
  <c r="P396" i="2"/>
  <c r="O396" i="2"/>
  <c r="N394" i="2"/>
  <c r="M394" i="2"/>
  <c r="L394" i="2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N348" i="2" s="1"/>
  <c r="M350" i="2"/>
  <c r="L350" i="2"/>
  <c r="L348" i="2" s="1"/>
  <c r="P349" i="2"/>
  <c r="O349" i="2"/>
  <c r="O346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M331" i="2" s="1"/>
  <c r="L333" i="2"/>
  <c r="L331" i="2" s="1"/>
  <c r="P332" i="2"/>
  <c r="O332" i="2"/>
  <c r="P329" i="2"/>
  <c r="O329" i="2"/>
  <c r="N329" i="2"/>
  <c r="M329" i="2"/>
  <c r="L329" i="2"/>
  <c r="I327" i="2"/>
  <c r="I325" i="2"/>
  <c r="N323" i="2"/>
  <c r="M323" i="2"/>
  <c r="M321" i="2" s="1"/>
  <c r="L323" i="2"/>
  <c r="L321" i="2" s="1"/>
  <c r="P322" i="2"/>
  <c r="O322" i="2"/>
  <c r="N320" i="2"/>
  <c r="N318" i="2" s="1"/>
  <c r="M320" i="2"/>
  <c r="M318" i="2" s="1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M306" i="2"/>
  <c r="P306" i="2" s="1"/>
  <c r="L306" i="2"/>
  <c r="P305" i="2"/>
  <c r="O305" i="2"/>
  <c r="N303" i="2"/>
  <c r="N301" i="2" s="1"/>
  <c r="M303" i="2"/>
  <c r="P303" i="2" s="1"/>
  <c r="L303" i="2"/>
  <c r="P302" i="2"/>
  <c r="O302" i="2"/>
  <c r="N299" i="2"/>
  <c r="M299" i="2"/>
  <c r="P299" i="2" s="1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I237" i="2" s="1"/>
  <c r="K237" i="2" s="1"/>
  <c r="L242" i="2"/>
  <c r="L241" i="2"/>
  <c r="L240" i="2"/>
  <c r="L239" i="2"/>
  <c r="P238" i="2"/>
  <c r="N238" i="2"/>
  <c r="N227" i="2" s="1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77" i="2"/>
  <c r="J164" i="2" s="1"/>
  <c r="I176" i="2"/>
  <c r="J174" i="2"/>
  <c r="N173" i="2"/>
  <c r="N171" i="2" s="1"/>
  <c r="M173" i="2"/>
  <c r="L173" i="2"/>
  <c r="L171" i="2" s="1"/>
  <c r="O171" i="2" s="1"/>
  <c r="P172" i="2"/>
  <c r="O172" i="2"/>
  <c r="N170" i="2"/>
  <c r="N168" i="2" s="1"/>
  <c r="M170" i="2"/>
  <c r="L170" i="2"/>
  <c r="P169" i="2"/>
  <c r="O169" i="2"/>
  <c r="P166" i="2"/>
  <c r="N166" i="2"/>
  <c r="M166" i="2"/>
  <c r="L166" i="2"/>
  <c r="I159" i="2"/>
  <c r="K159" i="2" s="1"/>
  <c r="N157" i="2"/>
  <c r="M157" i="2"/>
  <c r="L157" i="2"/>
  <c r="O157" i="2" s="1"/>
  <c r="P156" i="2"/>
  <c r="O156" i="2"/>
  <c r="N154" i="2"/>
  <c r="M154" i="2"/>
  <c r="M152" i="2" s="1"/>
  <c r="L154" i="2"/>
  <c r="O154" i="2" s="1"/>
  <c r="P153" i="2"/>
  <c r="O153" i="2"/>
  <c r="P150" i="2"/>
  <c r="O150" i="2"/>
  <c r="N150" i="2"/>
  <c r="M150" i="2"/>
  <c r="L150" i="2"/>
  <c r="J148" i="2"/>
  <c r="I146" i="2"/>
  <c r="K146" i="2" s="1"/>
  <c r="I145" i="2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P137" i="2" s="1"/>
  <c r="L137" i="2"/>
  <c r="P136" i="2"/>
  <c r="O136" i="2"/>
  <c r="O133" i="2"/>
  <c r="N133" i="2"/>
  <c r="M133" i="2"/>
  <c r="L133" i="2"/>
  <c r="J130" i="2"/>
  <c r="N127" i="2"/>
  <c r="M127" i="2"/>
  <c r="P127" i="2" s="1"/>
  <c r="L127" i="2"/>
  <c r="O127" i="2" s="1"/>
  <c r="P126" i="2"/>
  <c r="O126" i="2"/>
  <c r="N124" i="2"/>
  <c r="N122" i="2" s="1"/>
  <c r="M124" i="2"/>
  <c r="P124" i="2" s="1"/>
  <c r="L124" i="2"/>
  <c r="O124" i="2" s="1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K98" i="2" s="1"/>
  <c r="N96" i="2"/>
  <c r="N94" i="2" s="1"/>
  <c r="M96" i="2"/>
  <c r="M94" i="2" s="1"/>
  <c r="P94" i="2" s="1"/>
  <c r="L96" i="2"/>
  <c r="O96" i="2" s="1"/>
  <c r="P95" i="2"/>
  <c r="O95" i="2"/>
  <c r="N93" i="2"/>
  <c r="N91" i="2" s="1"/>
  <c r="M93" i="2"/>
  <c r="M91" i="2" s="1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M69" i="2" s="1"/>
  <c r="L71" i="2"/>
  <c r="L69" i="2" s="1"/>
  <c r="P70" i="2"/>
  <c r="O70" i="2"/>
  <c r="N67" i="2"/>
  <c r="M67" i="2"/>
  <c r="P67" i="2" s="1"/>
  <c r="L67" i="2"/>
  <c r="O67" i="2" s="1"/>
  <c r="J64" i="2"/>
  <c r="N61" i="2"/>
  <c r="N59" i="2" s="1"/>
  <c r="M61" i="2"/>
  <c r="P61" i="2" s="1"/>
  <c r="L61" i="2"/>
  <c r="O61" i="2" s="1"/>
  <c r="P60" i="2"/>
  <c r="O60" i="2"/>
  <c r="N58" i="2"/>
  <c r="M58" i="2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L46" i="2"/>
  <c r="L44" i="2" s="1"/>
  <c r="P45" i="2"/>
  <c r="O45" i="2"/>
  <c r="N42" i="2"/>
  <c r="M42" i="2"/>
  <c r="P42" i="2" s="1"/>
  <c r="L42" i="2"/>
  <c r="O42" i="2" s="1"/>
  <c r="P36" i="2"/>
  <c r="N36" i="2"/>
  <c r="M36" i="2"/>
  <c r="O35" i="2"/>
  <c r="N35" i="2"/>
  <c r="M35" i="2"/>
  <c r="M34" i="2" s="1"/>
  <c r="P34" i="2" s="1"/>
  <c r="L35" i="2"/>
  <c r="N34" i="2"/>
  <c r="P32" i="2"/>
  <c r="N32" i="2"/>
  <c r="N29" i="2" s="1"/>
  <c r="M32" i="2"/>
  <c r="L32" i="2"/>
  <c r="O32" i="2" s="1"/>
  <c r="M29" i="2"/>
  <c r="P25" i="2"/>
  <c r="N25" i="2"/>
  <c r="N15" i="2" s="1"/>
  <c r="M25" i="2"/>
  <c r="L25" i="2"/>
  <c r="O25" i="2" s="1"/>
  <c r="O22" i="2"/>
  <c r="N22" i="2"/>
  <c r="M22" i="2"/>
  <c r="L22" i="2"/>
  <c r="N19" i="2"/>
  <c r="L19" i="2"/>
  <c r="O19" i="2" s="1"/>
  <c r="M15" i="2"/>
  <c r="N12" i="2"/>
  <c r="L12" i="2"/>
  <c r="O12" i="2" s="1"/>
  <c r="L639" i="6" l="1"/>
  <c r="O639" i="6" s="1"/>
  <c r="L429" i="8"/>
  <c r="O429" i="8" s="1"/>
  <c r="L555" i="8"/>
  <c r="O555" i="8" s="1"/>
  <c r="L788" i="8"/>
  <c r="O788" i="8" s="1"/>
  <c r="L658" i="4"/>
  <c r="O658" i="4" s="1"/>
  <c r="L658" i="2"/>
  <c r="O658" i="2" s="1"/>
  <c r="L454" i="4"/>
  <c r="O454" i="4" s="1"/>
  <c r="L526" i="8"/>
  <c r="O526" i="8" s="1"/>
  <c r="L429" i="5"/>
  <c r="O429" i="5" s="1"/>
  <c r="L317" i="8"/>
  <c r="O317" i="8" s="1"/>
  <c r="L526" i="9"/>
  <c r="O526" i="9" s="1"/>
  <c r="K370" i="11"/>
  <c r="L555" i="4"/>
  <c r="O555" i="4" s="1"/>
  <c r="L121" i="10"/>
  <c r="O121" i="10" s="1"/>
  <c r="I314" i="10"/>
  <c r="K314" i="10" s="1"/>
  <c r="N263" i="10"/>
  <c r="N261" i="10" s="1"/>
  <c r="L280" i="10"/>
  <c r="O280" i="10" s="1"/>
  <c r="L300" i="10"/>
  <c r="O300" i="10" s="1"/>
  <c r="K378" i="11"/>
  <c r="K381" i="11"/>
  <c r="J722" i="11"/>
  <c r="K822" i="11"/>
  <c r="K825" i="11"/>
  <c r="K828" i="11"/>
  <c r="M317" i="10"/>
  <c r="P317" i="10" s="1"/>
  <c r="I364" i="11"/>
  <c r="L230" i="10"/>
  <c r="K823" i="11"/>
  <c r="K826" i="11"/>
  <c r="M334" i="10"/>
  <c r="P334" i="10" s="1"/>
  <c r="M138" i="11"/>
  <c r="P138" i="11" s="1"/>
  <c r="P320" i="10"/>
  <c r="N43" i="9"/>
  <c r="N41" i="9" s="1"/>
  <c r="I628" i="9"/>
  <c r="K628" i="9" s="1"/>
  <c r="M472" i="10"/>
  <c r="M470" i="10" s="1"/>
  <c r="P470" i="10" s="1"/>
  <c r="L90" i="11"/>
  <c r="L88" i="11" s="1"/>
  <c r="L263" i="11"/>
  <c r="L261" i="11" s="1"/>
  <c r="L421" i="11"/>
  <c r="L419" i="11" s="1"/>
  <c r="O419" i="11" s="1"/>
  <c r="L469" i="10"/>
  <c r="O469" i="10" s="1"/>
  <c r="N68" i="11"/>
  <c r="N66" i="11" s="1"/>
  <c r="N121" i="11"/>
  <c r="N119" i="11" s="1"/>
  <c r="M167" i="11"/>
  <c r="M165" i="11" s="1"/>
  <c r="N263" i="11"/>
  <c r="N261" i="11" s="1"/>
  <c r="O269" i="11"/>
  <c r="P59" i="11"/>
  <c r="L525" i="11"/>
  <c r="O525" i="11" s="1"/>
  <c r="P331" i="9"/>
  <c r="O154" i="11"/>
  <c r="M168" i="11"/>
  <c r="L238" i="11"/>
  <c r="O238" i="11" s="1"/>
  <c r="I248" i="11"/>
  <c r="K248" i="11" s="1"/>
  <c r="M279" i="11"/>
  <c r="P279" i="11" s="1"/>
  <c r="M317" i="11"/>
  <c r="P317" i="11" s="1"/>
  <c r="L55" i="9"/>
  <c r="L53" i="9" s="1"/>
  <c r="L321" i="10"/>
  <c r="O321" i="10" s="1"/>
  <c r="L94" i="11"/>
  <c r="O94" i="11" s="1"/>
  <c r="M280" i="11"/>
  <c r="P280" i="11" s="1"/>
  <c r="O282" i="11"/>
  <c r="M318" i="11"/>
  <c r="P318" i="11" s="1"/>
  <c r="K372" i="11"/>
  <c r="L135" i="11"/>
  <c r="O135" i="11" s="1"/>
  <c r="J364" i="11"/>
  <c r="K675" i="11"/>
  <c r="K823" i="10"/>
  <c r="M68" i="11"/>
  <c r="P68" i="11" s="1"/>
  <c r="I112" i="11"/>
  <c r="K112" i="11" s="1"/>
  <c r="P424" i="11"/>
  <c r="L198" i="11"/>
  <c r="O198" i="11" s="1"/>
  <c r="L217" i="11"/>
  <c r="O217" i="11" s="1"/>
  <c r="L230" i="11"/>
  <c r="L422" i="11"/>
  <c r="O422" i="11" s="1"/>
  <c r="O424" i="11"/>
  <c r="K576" i="10"/>
  <c r="O264" i="11"/>
  <c r="N167" i="10"/>
  <c r="N165" i="10" s="1"/>
  <c r="N183" i="10"/>
  <c r="N181" i="10" s="1"/>
  <c r="L69" i="11"/>
  <c r="O69" i="11" s="1"/>
  <c r="N151" i="11"/>
  <c r="N149" i="11" s="1"/>
  <c r="P186" i="11"/>
  <c r="P269" i="11"/>
  <c r="N330" i="11"/>
  <c r="N328" i="11" s="1"/>
  <c r="N347" i="11"/>
  <c r="N345" i="11" s="1"/>
  <c r="K385" i="11"/>
  <c r="O449" i="11"/>
  <c r="K649" i="11"/>
  <c r="M660" i="11"/>
  <c r="P660" i="11" s="1"/>
  <c r="N404" i="9"/>
  <c r="M321" i="11"/>
  <c r="P321" i="11" s="1"/>
  <c r="L347" i="11"/>
  <c r="L345" i="11" s="1"/>
  <c r="P397" i="11"/>
  <c r="L658" i="11"/>
  <c r="O658" i="11" s="1"/>
  <c r="K360" i="9"/>
  <c r="K340" i="10"/>
  <c r="K360" i="10"/>
  <c r="I442" i="10"/>
  <c r="K442" i="10" s="1"/>
  <c r="N69" i="11"/>
  <c r="P71" i="11"/>
  <c r="K111" i="11"/>
  <c r="M135" i="11"/>
  <c r="P135" i="11" s="1"/>
  <c r="P154" i="11"/>
  <c r="N167" i="11"/>
  <c r="N165" i="11" s="1"/>
  <c r="L209" i="11"/>
  <c r="O209" i="11" s="1"/>
  <c r="O266" i="11"/>
  <c r="N300" i="11"/>
  <c r="N298" i="11" s="1"/>
  <c r="K340" i="11"/>
  <c r="N404" i="11"/>
  <c r="N402" i="11" s="1"/>
  <c r="L279" i="10"/>
  <c r="O279" i="10" s="1"/>
  <c r="N23" i="11"/>
  <c r="N21" i="11" s="1"/>
  <c r="O61" i="11"/>
  <c r="N134" i="11"/>
  <c r="N132" i="11" s="1"/>
  <c r="P285" i="11"/>
  <c r="O306" i="11"/>
  <c r="L392" i="11"/>
  <c r="O392" i="11" s="1"/>
  <c r="I654" i="11"/>
  <c r="K654" i="11" s="1"/>
  <c r="L657" i="11"/>
  <c r="O657" i="11" s="1"/>
  <c r="K674" i="11"/>
  <c r="K821" i="11"/>
  <c r="K824" i="11"/>
  <c r="K827" i="11"/>
  <c r="L36" i="11"/>
  <c r="O36" i="11" s="1"/>
  <c r="J537" i="11"/>
  <c r="J522" i="11" s="1"/>
  <c r="L121" i="11"/>
  <c r="O121" i="11" s="1"/>
  <c r="M347" i="11"/>
  <c r="K369" i="11"/>
  <c r="I443" i="11"/>
  <c r="K443" i="11" s="1"/>
  <c r="O479" i="11"/>
  <c r="K592" i="11"/>
  <c r="L470" i="10"/>
  <c r="O470" i="10" s="1"/>
  <c r="J143" i="11"/>
  <c r="J131" i="11" s="1"/>
  <c r="J288" i="11"/>
  <c r="J275" i="11" s="1"/>
  <c r="I297" i="11"/>
  <c r="K297" i="11" s="1"/>
  <c r="N405" i="11"/>
  <c r="K651" i="11"/>
  <c r="L72" i="11"/>
  <c r="O72" i="11" s="1"/>
  <c r="L183" i="11"/>
  <c r="N183" i="11"/>
  <c r="N181" i="11" s="1"/>
  <c r="I190" i="11"/>
  <c r="K190" i="11" s="1"/>
  <c r="P266" i="11"/>
  <c r="I275" i="11"/>
  <c r="K275" i="11" s="1"/>
  <c r="L283" i="11"/>
  <c r="O283" i="11" s="1"/>
  <c r="O431" i="11"/>
  <c r="K537" i="11"/>
  <c r="L688" i="11"/>
  <c r="O688" i="11" s="1"/>
  <c r="J721" i="11"/>
  <c r="I112" i="10"/>
  <c r="K112" i="10" s="1"/>
  <c r="M72" i="11"/>
  <c r="P72" i="11" s="1"/>
  <c r="L122" i="11"/>
  <c r="O122" i="11" s="1"/>
  <c r="N279" i="11"/>
  <c r="N277" i="11" s="1"/>
  <c r="L279" i="11"/>
  <c r="L277" i="11" s="1"/>
  <c r="O277" i="11" s="1"/>
  <c r="I314" i="11"/>
  <c r="K314" i="11" s="1"/>
  <c r="N317" i="11"/>
  <c r="N315" i="11" s="1"/>
  <c r="K362" i="11"/>
  <c r="O528" i="11"/>
  <c r="K594" i="11"/>
  <c r="K672" i="11"/>
  <c r="N121" i="7"/>
  <c r="N119" i="7" s="1"/>
  <c r="L68" i="9"/>
  <c r="L66" i="9" s="1"/>
  <c r="M151" i="9"/>
  <c r="P151" i="9" s="1"/>
  <c r="M300" i="10"/>
  <c r="M298" i="10" s="1"/>
  <c r="P298" i="10" s="1"/>
  <c r="J722" i="10"/>
  <c r="N44" i="11"/>
  <c r="P44" i="11" s="1"/>
  <c r="L47" i="11"/>
  <c r="O47" i="11" s="1"/>
  <c r="L55" i="11"/>
  <c r="L53" i="11" s="1"/>
  <c r="N122" i="11"/>
  <c r="L151" i="11"/>
  <c r="L171" i="11"/>
  <c r="O171" i="11" s="1"/>
  <c r="K204" i="11"/>
  <c r="N318" i="11"/>
  <c r="L330" i="11"/>
  <c r="L328" i="11" s="1"/>
  <c r="K365" i="11"/>
  <c r="O535" i="11"/>
  <c r="L138" i="11"/>
  <c r="O138" i="11" s="1"/>
  <c r="K568" i="9"/>
  <c r="O58" i="10"/>
  <c r="M55" i="10"/>
  <c r="M53" i="10" s="1"/>
  <c r="L125" i="10"/>
  <c r="O125" i="10" s="1"/>
  <c r="L167" i="10"/>
  <c r="K338" i="10"/>
  <c r="M404" i="10"/>
  <c r="P404" i="10" s="1"/>
  <c r="L33" i="11"/>
  <c r="O33" i="11" s="1"/>
  <c r="M47" i="11"/>
  <c r="P47" i="11" s="1"/>
  <c r="N26" i="11"/>
  <c r="N16" i="11" s="1"/>
  <c r="N14" i="11" s="1"/>
  <c r="M55" i="11"/>
  <c r="M53" i="11" s="1"/>
  <c r="O58" i="11"/>
  <c r="L125" i="11"/>
  <c r="O125" i="11" s="1"/>
  <c r="L155" i="11"/>
  <c r="O155" i="11" s="1"/>
  <c r="N184" i="11"/>
  <c r="O184" i="11" s="1"/>
  <c r="M187" i="11"/>
  <c r="P187" i="11" s="1"/>
  <c r="K215" i="11"/>
  <c r="L231" i="11"/>
  <c r="M263" i="11"/>
  <c r="L301" i="11"/>
  <c r="O301" i="11" s="1"/>
  <c r="L321" i="11"/>
  <c r="O321" i="11" s="1"/>
  <c r="M330" i="11"/>
  <c r="M328" i="11" s="1"/>
  <c r="O407" i="11"/>
  <c r="K460" i="11"/>
  <c r="M472" i="11"/>
  <c r="P472" i="11" s="1"/>
  <c r="K539" i="11"/>
  <c r="K628" i="11"/>
  <c r="N121" i="9"/>
  <c r="N119" i="9" s="1"/>
  <c r="M43" i="10"/>
  <c r="M41" i="10" s="1"/>
  <c r="L405" i="10"/>
  <c r="O405" i="10" s="1"/>
  <c r="O431" i="10"/>
  <c r="M23" i="11"/>
  <c r="O127" i="11"/>
  <c r="I276" i="11"/>
  <c r="K276" i="11" s="1"/>
  <c r="L317" i="11"/>
  <c r="L334" i="11"/>
  <c r="O334" i="11" s="1"/>
  <c r="J327" i="11"/>
  <c r="K327" i="11" s="1"/>
  <c r="P350" i="11"/>
  <c r="P353" i="11"/>
  <c r="L391" i="11"/>
  <c r="P394" i="11"/>
  <c r="L404" i="11"/>
  <c r="O404" i="11" s="1"/>
  <c r="O410" i="11"/>
  <c r="I434" i="11"/>
  <c r="K434" i="11" s="1"/>
  <c r="L446" i="11"/>
  <c r="L631" i="11"/>
  <c r="L629" i="11" s="1"/>
  <c r="O629" i="11" s="1"/>
  <c r="L788" i="11"/>
  <c r="O788" i="11" s="1"/>
  <c r="I275" i="10"/>
  <c r="K275" i="10" s="1"/>
  <c r="L26" i="11"/>
  <c r="L24" i="11" s="1"/>
  <c r="O46" i="11"/>
  <c r="O59" i="11"/>
  <c r="L68" i="11"/>
  <c r="O68" i="11" s="1"/>
  <c r="P93" i="11"/>
  <c r="P157" i="11"/>
  <c r="O170" i="11"/>
  <c r="L300" i="11"/>
  <c r="O300" i="11" s="1"/>
  <c r="P336" i="11"/>
  <c r="K360" i="11"/>
  <c r="M391" i="11"/>
  <c r="L395" i="11"/>
  <c r="O395" i="11" s="1"/>
  <c r="M404" i="11"/>
  <c r="M421" i="11"/>
  <c r="M419" i="11" s="1"/>
  <c r="P419" i="11" s="1"/>
  <c r="K438" i="11"/>
  <c r="O472" i="11"/>
  <c r="M55" i="9"/>
  <c r="M53" i="9" s="1"/>
  <c r="L94" i="9"/>
  <c r="O94" i="9" s="1"/>
  <c r="N263" i="9"/>
  <c r="N261" i="9" s="1"/>
  <c r="N405" i="9"/>
  <c r="L283" i="10"/>
  <c r="O283" i="10" s="1"/>
  <c r="P46" i="11"/>
  <c r="P91" i="11"/>
  <c r="N90" i="11"/>
  <c r="O186" i="11"/>
  <c r="I260" i="11"/>
  <c r="K260" i="11" s="1"/>
  <c r="M300" i="11"/>
  <c r="P300" i="11" s="1"/>
  <c r="K338" i="11"/>
  <c r="K374" i="11"/>
  <c r="N391" i="11"/>
  <c r="N389" i="11" s="1"/>
  <c r="I433" i="11"/>
  <c r="I417" i="11" s="1"/>
  <c r="L469" i="11"/>
  <c r="O469" i="11" s="1"/>
  <c r="K647" i="11"/>
  <c r="O170" i="7"/>
  <c r="N151" i="10"/>
  <c r="N149" i="10" s="1"/>
  <c r="K176" i="10"/>
  <c r="O479" i="10"/>
  <c r="L526" i="10"/>
  <c r="O526" i="10" s="1"/>
  <c r="O557" i="10"/>
  <c r="L658" i="10"/>
  <c r="O658" i="10" s="1"/>
  <c r="O660" i="10"/>
  <c r="K701" i="8"/>
  <c r="N90" i="10"/>
  <c r="N88" i="10" s="1"/>
  <c r="P93" i="10"/>
  <c r="L187" i="10"/>
  <c r="O187" i="10" s="1"/>
  <c r="K379" i="10"/>
  <c r="I164" i="11"/>
  <c r="K164" i="11" s="1"/>
  <c r="K174" i="11"/>
  <c r="O91" i="10"/>
  <c r="L304" i="10"/>
  <c r="O304" i="10" s="1"/>
  <c r="N122" i="7"/>
  <c r="I260" i="9"/>
  <c r="K260" i="9" s="1"/>
  <c r="L36" i="10"/>
  <c r="O36" i="10" s="1"/>
  <c r="M68" i="10"/>
  <c r="P68" i="10" s="1"/>
  <c r="L94" i="10"/>
  <c r="O94" i="10" s="1"/>
  <c r="P170" i="10"/>
  <c r="K385" i="10"/>
  <c r="I559" i="6"/>
  <c r="K559" i="6" s="1"/>
  <c r="L171" i="9"/>
  <c r="O171" i="9" s="1"/>
  <c r="I190" i="9"/>
  <c r="K190" i="9" s="1"/>
  <c r="I276" i="9"/>
  <c r="K276" i="9" s="1"/>
  <c r="L43" i="10"/>
  <c r="L41" i="10" s="1"/>
  <c r="P46" i="10"/>
  <c r="L198" i="10"/>
  <c r="O198" i="10" s="1"/>
  <c r="L263" i="10"/>
  <c r="K369" i="10"/>
  <c r="J433" i="10"/>
  <c r="J417" i="10" s="1"/>
  <c r="K435" i="10"/>
  <c r="M134" i="10"/>
  <c r="P134" i="10" s="1"/>
  <c r="L168" i="10"/>
  <c r="L688" i="10"/>
  <c r="O688" i="10" s="1"/>
  <c r="L33" i="10"/>
  <c r="O33" i="10" s="1"/>
  <c r="J721" i="10"/>
  <c r="N12" i="11"/>
  <c r="N19" i="11"/>
  <c r="L23" i="11"/>
  <c r="L21" i="11" s="1"/>
  <c r="M43" i="11"/>
  <c r="M41" i="11" s="1"/>
  <c r="O54" i="11"/>
  <c r="P67" i="11"/>
  <c r="O93" i="11"/>
  <c r="P124" i="11"/>
  <c r="I130" i="11"/>
  <c r="K130" i="11" s="1"/>
  <c r="M151" i="11"/>
  <c r="P151" i="11" s="1"/>
  <c r="L168" i="11"/>
  <c r="M171" i="11"/>
  <c r="P171" i="11" s="1"/>
  <c r="L187" i="11"/>
  <c r="O187" i="11" s="1"/>
  <c r="L229" i="11"/>
  <c r="K244" i="11"/>
  <c r="I237" i="11"/>
  <c r="O262" i="11"/>
  <c r="N43" i="11"/>
  <c r="N41" i="11" s="1"/>
  <c r="I76" i="11"/>
  <c r="N56" i="11"/>
  <c r="O56" i="11" s="1"/>
  <c r="L91" i="11"/>
  <c r="O91" i="11" s="1"/>
  <c r="M94" i="11"/>
  <c r="P94" i="11" s="1"/>
  <c r="K98" i="11"/>
  <c r="K145" i="11"/>
  <c r="L167" i="11"/>
  <c r="N168" i="11"/>
  <c r="P170" i="11"/>
  <c r="K176" i="11"/>
  <c r="M184" i="11"/>
  <c r="K197" i="11"/>
  <c r="P264" i="11"/>
  <c r="K86" i="11"/>
  <c r="L134" i="11"/>
  <c r="O134" i="11" s="1"/>
  <c r="I143" i="11"/>
  <c r="L249" i="11"/>
  <c r="O249" i="11" s="1"/>
  <c r="L228" i="11"/>
  <c r="P278" i="11"/>
  <c r="L12" i="11"/>
  <c r="L19" i="11"/>
  <c r="M26" i="11"/>
  <c r="M24" i="11" s="1"/>
  <c r="P42" i="11"/>
  <c r="N55" i="11"/>
  <c r="P61" i="11"/>
  <c r="I77" i="11"/>
  <c r="M121" i="11"/>
  <c r="M134" i="11"/>
  <c r="P134" i="11" s="1"/>
  <c r="M183" i="11"/>
  <c r="I216" i="11"/>
  <c r="K216" i="11" s="1"/>
  <c r="M12" i="11"/>
  <c r="M19" i="11"/>
  <c r="L43" i="11"/>
  <c r="P58" i="11"/>
  <c r="I87" i="11"/>
  <c r="K87" i="11" s="1"/>
  <c r="M90" i="11"/>
  <c r="P127" i="11"/>
  <c r="I148" i="11"/>
  <c r="K148" i="11" s="1"/>
  <c r="I233" i="11"/>
  <c r="K233" i="11" s="1"/>
  <c r="M301" i="11"/>
  <c r="P301" i="11" s="1"/>
  <c r="M304" i="11"/>
  <c r="P304" i="11" s="1"/>
  <c r="L318" i="11"/>
  <c r="O318" i="11" s="1"/>
  <c r="K355" i="11"/>
  <c r="I559" i="11"/>
  <c r="K576" i="11"/>
  <c r="K593" i="11"/>
  <c r="O686" i="11"/>
  <c r="P738" i="11"/>
  <c r="M737" i="11"/>
  <c r="P737" i="11" s="1"/>
  <c r="P771" i="11"/>
  <c r="M770" i="11"/>
  <c r="P770" i="11" s="1"/>
  <c r="P788" i="11"/>
  <c r="M786" i="11"/>
  <c r="P786" i="11" s="1"/>
  <c r="P807" i="11"/>
  <c r="M805" i="11"/>
  <c r="P805" i="11" s="1"/>
  <c r="O787" i="11"/>
  <c r="I785" i="11"/>
  <c r="K785" i="11" s="1"/>
  <c r="K800" i="11"/>
  <c r="O806" i="11"/>
  <c r="L805" i="11"/>
  <c r="O805" i="11" s="1"/>
  <c r="K379" i="11"/>
  <c r="L547" i="11"/>
  <c r="O547" i="11" s="1"/>
  <c r="O549" i="11"/>
  <c r="M549" i="11"/>
  <c r="L555" i="11"/>
  <c r="O555" i="11" s="1"/>
  <c r="O557" i="11"/>
  <c r="P333" i="11"/>
  <c r="O333" i="11"/>
  <c r="N331" i="11"/>
  <c r="K359" i="11"/>
  <c r="L546" i="11"/>
  <c r="P630" i="11"/>
  <c r="P755" i="11"/>
  <c r="M754" i="11"/>
  <c r="P754" i="11" s="1"/>
  <c r="N805" i="11"/>
  <c r="N414" i="11" s="1"/>
  <c r="P422" i="11"/>
  <c r="P503" i="11"/>
  <c r="M502" i="11"/>
  <c r="P502" i="11" s="1"/>
  <c r="P555" i="11"/>
  <c r="M545" i="11"/>
  <c r="P687" i="11"/>
  <c r="M685" i="11"/>
  <c r="P685" i="11" s="1"/>
  <c r="M631" i="11"/>
  <c r="P631" i="11" s="1"/>
  <c r="M632" i="11"/>
  <c r="P632" i="11" s="1"/>
  <c r="P634" i="11"/>
  <c r="O403" i="11"/>
  <c r="P407" i="11"/>
  <c r="P410" i="11"/>
  <c r="P445" i="11"/>
  <c r="O468" i="11"/>
  <c r="P524" i="11"/>
  <c r="O634" i="11"/>
  <c r="N348" i="11"/>
  <c r="O348" i="11" s="1"/>
  <c r="N351" i="11"/>
  <c r="P351" i="11" s="1"/>
  <c r="N422" i="11"/>
  <c r="L632" i="11"/>
  <c r="O632" i="11" s="1"/>
  <c r="L639" i="11"/>
  <c r="O639" i="11" s="1"/>
  <c r="O350" i="11"/>
  <c r="O353" i="11"/>
  <c r="J433" i="11"/>
  <c r="K669" i="11"/>
  <c r="L687" i="11"/>
  <c r="O687" i="11" s="1"/>
  <c r="N125" i="9"/>
  <c r="O127" i="9"/>
  <c r="N134" i="9"/>
  <c r="N132" i="9" s="1"/>
  <c r="J143" i="9"/>
  <c r="J131" i="9" s="1"/>
  <c r="L321" i="9"/>
  <c r="O321" i="9" s="1"/>
  <c r="P44" i="10"/>
  <c r="I87" i="10"/>
  <c r="K87" i="10" s="1"/>
  <c r="M168" i="10"/>
  <c r="N184" i="10"/>
  <c r="O184" i="10" s="1"/>
  <c r="N264" i="10"/>
  <c r="O264" i="10" s="1"/>
  <c r="O266" i="10"/>
  <c r="M47" i="10"/>
  <c r="P47" i="10" s="1"/>
  <c r="L59" i="10"/>
  <c r="O59" i="10" s="1"/>
  <c r="N55" i="10"/>
  <c r="N53" i="10" s="1"/>
  <c r="L68" i="10"/>
  <c r="O68" i="10" s="1"/>
  <c r="N168" i="10"/>
  <c r="O170" i="10"/>
  <c r="M187" i="10"/>
  <c r="P187" i="10" s="1"/>
  <c r="I190" i="10"/>
  <c r="K190" i="10" s="1"/>
  <c r="L267" i="10"/>
  <c r="O267" i="10" s="1"/>
  <c r="K288" i="10"/>
  <c r="M330" i="10"/>
  <c r="M328" i="10" s="1"/>
  <c r="O394" i="10"/>
  <c r="P407" i="10"/>
  <c r="L657" i="10"/>
  <c r="N59" i="10"/>
  <c r="M94" i="10"/>
  <c r="P94" i="10" s="1"/>
  <c r="O154" i="10"/>
  <c r="L171" i="10"/>
  <c r="O171" i="10" s="1"/>
  <c r="O269" i="10"/>
  <c r="P350" i="10"/>
  <c r="K594" i="10"/>
  <c r="K672" i="10"/>
  <c r="M405" i="10"/>
  <c r="P405" i="10" s="1"/>
  <c r="O46" i="10"/>
  <c r="L135" i="10"/>
  <c r="O135" i="10" s="1"/>
  <c r="M138" i="10"/>
  <c r="P138" i="10" s="1"/>
  <c r="M167" i="10"/>
  <c r="L789" i="10"/>
  <c r="O789" i="10" s="1"/>
  <c r="K700" i="7"/>
  <c r="K369" i="8"/>
  <c r="I87" i="9"/>
  <c r="K87" i="9" s="1"/>
  <c r="P135" i="9"/>
  <c r="M23" i="10"/>
  <c r="M21" i="10" s="1"/>
  <c r="O93" i="10"/>
  <c r="M121" i="10"/>
  <c r="P121" i="10" s="1"/>
  <c r="I143" i="10"/>
  <c r="K143" i="10" s="1"/>
  <c r="P186" i="10"/>
  <c r="I208" i="10"/>
  <c r="K208" i="10" s="1"/>
  <c r="K822" i="10"/>
  <c r="K828" i="10"/>
  <c r="I628" i="10"/>
  <c r="K628" i="10" s="1"/>
  <c r="K651" i="10"/>
  <c r="I76" i="9"/>
  <c r="I64" i="9" s="1"/>
  <c r="K64" i="9" s="1"/>
  <c r="K146" i="9"/>
  <c r="M300" i="9"/>
  <c r="M298" i="9" s="1"/>
  <c r="L392" i="9"/>
  <c r="O392" i="9" s="1"/>
  <c r="J722" i="9"/>
  <c r="M69" i="10"/>
  <c r="P69" i="10" s="1"/>
  <c r="P71" i="10"/>
  <c r="M91" i="10"/>
  <c r="P91" i="10" s="1"/>
  <c r="K98" i="10"/>
  <c r="L122" i="10"/>
  <c r="O122" i="10" s="1"/>
  <c r="M135" i="10"/>
  <c r="P135" i="10" s="1"/>
  <c r="L155" i="10"/>
  <c r="O155" i="10" s="1"/>
  <c r="M171" i="10"/>
  <c r="P171" i="10" s="1"/>
  <c r="M183" i="10"/>
  <c r="K309" i="10"/>
  <c r="I297" i="10"/>
  <c r="K297" i="10" s="1"/>
  <c r="O351" i="10"/>
  <c r="O549" i="10"/>
  <c r="L546" i="10"/>
  <c r="O546" i="10" s="1"/>
  <c r="M549" i="10"/>
  <c r="I276" i="8"/>
  <c r="K276" i="8" s="1"/>
  <c r="O49" i="9"/>
  <c r="M59" i="9"/>
  <c r="P59" i="9" s="1"/>
  <c r="L72" i="9"/>
  <c r="O72" i="9" s="1"/>
  <c r="P140" i="9"/>
  <c r="K355" i="9"/>
  <c r="M26" i="10"/>
  <c r="M16" i="10" s="1"/>
  <c r="M14" i="10" s="1"/>
  <c r="N43" i="10"/>
  <c r="N41" i="10" s="1"/>
  <c r="L55" i="10"/>
  <c r="M72" i="10"/>
  <c r="P72" i="10" s="1"/>
  <c r="O124" i="10"/>
  <c r="L134" i="10"/>
  <c r="L138" i="10"/>
  <c r="O138" i="10" s="1"/>
  <c r="L151" i="10"/>
  <c r="O151" i="10" s="1"/>
  <c r="P285" i="10"/>
  <c r="K359" i="10"/>
  <c r="K362" i="10"/>
  <c r="M449" i="10"/>
  <c r="M446" i="10" s="1"/>
  <c r="O449" i="10"/>
  <c r="L446" i="10"/>
  <c r="O446" i="10" s="1"/>
  <c r="K287" i="10"/>
  <c r="I276" i="10"/>
  <c r="K276" i="10" s="1"/>
  <c r="O303" i="10"/>
  <c r="L301" i="10"/>
  <c r="O301" i="10" s="1"/>
  <c r="I417" i="10"/>
  <c r="O56" i="10"/>
  <c r="I77" i="10"/>
  <c r="K77" i="10" s="1"/>
  <c r="N121" i="10"/>
  <c r="N119" i="10" s="1"/>
  <c r="N134" i="10"/>
  <c r="N132" i="10" s="1"/>
  <c r="M184" i="10"/>
  <c r="K271" i="10"/>
  <c r="I260" i="10"/>
  <c r="K260" i="10" s="1"/>
  <c r="N300" i="10"/>
  <c r="N298" i="10" s="1"/>
  <c r="O336" i="10"/>
  <c r="O353" i="10"/>
  <c r="P397" i="10"/>
  <c r="M395" i="10"/>
  <c r="P395" i="10" s="1"/>
  <c r="L555" i="3"/>
  <c r="O555" i="3" s="1"/>
  <c r="L334" i="8"/>
  <c r="O334" i="8" s="1"/>
  <c r="K338" i="9"/>
  <c r="N68" i="10"/>
  <c r="N66" i="10" s="1"/>
  <c r="M279" i="10"/>
  <c r="P279" i="10" s="1"/>
  <c r="P282" i="10"/>
  <c r="M280" i="10"/>
  <c r="P280" i="10" s="1"/>
  <c r="P323" i="10"/>
  <c r="M321" i="10"/>
  <c r="P321" i="10" s="1"/>
  <c r="K355" i="10"/>
  <c r="K378" i="10"/>
  <c r="L391" i="10"/>
  <c r="O391" i="10" s="1"/>
  <c r="O424" i="10"/>
  <c r="M424" i="10"/>
  <c r="L209" i="10"/>
  <c r="O209" i="10" s="1"/>
  <c r="K674" i="10"/>
  <c r="L217" i="10"/>
  <c r="O217" i="10" s="1"/>
  <c r="L231" i="10"/>
  <c r="K370" i="10"/>
  <c r="N404" i="10"/>
  <c r="N402" i="10" s="1"/>
  <c r="L631" i="10"/>
  <c r="L629" i="10" s="1"/>
  <c r="O629" i="10" s="1"/>
  <c r="O186" i="10"/>
  <c r="K374" i="10"/>
  <c r="K381" i="10"/>
  <c r="M408" i="10"/>
  <c r="P408" i="10" s="1"/>
  <c r="K821" i="10"/>
  <c r="K824" i="10"/>
  <c r="K827" i="10"/>
  <c r="O89" i="10"/>
  <c r="O262" i="10"/>
  <c r="N331" i="10"/>
  <c r="O331" i="10" s="1"/>
  <c r="P333" i="10"/>
  <c r="N330" i="10"/>
  <c r="N328" i="10" s="1"/>
  <c r="N395" i="10"/>
  <c r="N391" i="10"/>
  <c r="N389" i="10" s="1"/>
  <c r="O403" i="10"/>
  <c r="O410" i="10"/>
  <c r="L408" i="10"/>
  <c r="O408" i="10" s="1"/>
  <c r="P807" i="10"/>
  <c r="M805" i="10"/>
  <c r="P805" i="10" s="1"/>
  <c r="M334" i="8"/>
  <c r="P334" i="8" s="1"/>
  <c r="K385" i="8"/>
  <c r="J721" i="8"/>
  <c r="I148" i="9"/>
  <c r="K148" i="9" s="1"/>
  <c r="N317" i="9"/>
  <c r="N315" i="9" s="1"/>
  <c r="K359" i="9"/>
  <c r="K362" i="9"/>
  <c r="M424" i="9"/>
  <c r="M421" i="9" s="1"/>
  <c r="P421" i="9" s="1"/>
  <c r="O549" i="9"/>
  <c r="N23" i="10"/>
  <c r="N21" i="10" s="1"/>
  <c r="L47" i="10"/>
  <c r="O47" i="10" s="1"/>
  <c r="L72" i="10"/>
  <c r="O72" i="10" s="1"/>
  <c r="P127" i="10"/>
  <c r="M125" i="10"/>
  <c r="P125" i="10" s="1"/>
  <c r="I148" i="10"/>
  <c r="K148" i="10" s="1"/>
  <c r="L228" i="10"/>
  <c r="L249" i="10"/>
  <c r="O249" i="10" s="1"/>
  <c r="M304" i="10"/>
  <c r="P304" i="10" s="1"/>
  <c r="P306" i="10"/>
  <c r="L348" i="10"/>
  <c r="O350" i="10"/>
  <c r="L347" i="10"/>
  <c r="I364" i="10"/>
  <c r="K365" i="10"/>
  <c r="O468" i="10"/>
  <c r="O686" i="10"/>
  <c r="P738" i="10"/>
  <c r="M737" i="10"/>
  <c r="P737" i="10" s="1"/>
  <c r="P771" i="10"/>
  <c r="M770" i="10"/>
  <c r="P770" i="10" s="1"/>
  <c r="P788" i="10"/>
  <c r="M786" i="10"/>
  <c r="P786" i="10" s="1"/>
  <c r="M138" i="8"/>
  <c r="P138" i="8" s="1"/>
  <c r="N167" i="8"/>
  <c r="N165" i="8" s="1"/>
  <c r="N279" i="8"/>
  <c r="N277" i="8" s="1"/>
  <c r="L187" i="9"/>
  <c r="O187" i="9" s="1"/>
  <c r="O266" i="9"/>
  <c r="M330" i="9"/>
  <c r="M328" i="9" s="1"/>
  <c r="P336" i="9"/>
  <c r="L347" i="9"/>
  <c r="L345" i="9" s="1"/>
  <c r="K369" i="9"/>
  <c r="K372" i="9"/>
  <c r="K675" i="9"/>
  <c r="L26" i="10"/>
  <c r="L24" i="10" s="1"/>
  <c r="P61" i="10"/>
  <c r="M59" i="10"/>
  <c r="P59" i="10" s="1"/>
  <c r="P154" i="10"/>
  <c r="M152" i="10"/>
  <c r="P152" i="10" s="1"/>
  <c r="L183" i="10"/>
  <c r="M264" i="10"/>
  <c r="P264" i="10" s="1"/>
  <c r="P266" i="10"/>
  <c r="M351" i="10"/>
  <c r="P351" i="10" s="1"/>
  <c r="P353" i="10"/>
  <c r="M347" i="10"/>
  <c r="M151" i="8"/>
  <c r="P151" i="8" s="1"/>
  <c r="P353" i="8"/>
  <c r="L421" i="9"/>
  <c r="O421" i="9" s="1"/>
  <c r="L12" i="10"/>
  <c r="L19" i="10"/>
  <c r="P133" i="10"/>
  <c r="J143" i="10"/>
  <c r="J131" i="10" s="1"/>
  <c r="K144" i="10"/>
  <c r="I164" i="10"/>
  <c r="K164" i="10" s="1"/>
  <c r="L238" i="10"/>
  <c r="L229" i="10"/>
  <c r="N279" i="10"/>
  <c r="N277" i="10" s="1"/>
  <c r="O320" i="10"/>
  <c r="L317" i="10"/>
  <c r="O317" i="10" s="1"/>
  <c r="M392" i="10"/>
  <c r="P392" i="10" s="1"/>
  <c r="P394" i="10"/>
  <c r="M391" i="10"/>
  <c r="P391" i="10" s="1"/>
  <c r="P58" i="9"/>
  <c r="L229" i="9"/>
  <c r="L279" i="9"/>
  <c r="O279" i="9" s="1"/>
  <c r="N300" i="9"/>
  <c r="N298" i="9" s="1"/>
  <c r="O431" i="9"/>
  <c r="K621" i="9"/>
  <c r="M12" i="10"/>
  <c r="M19" i="10"/>
  <c r="N26" i="10"/>
  <c r="L44" i="10"/>
  <c r="O44" i="10" s="1"/>
  <c r="P54" i="10"/>
  <c r="P58" i="10"/>
  <c r="M56" i="10"/>
  <c r="P56" i="10" s="1"/>
  <c r="L69" i="10"/>
  <c r="O69" i="10" s="1"/>
  <c r="I76" i="10"/>
  <c r="L90" i="10"/>
  <c r="P120" i="10"/>
  <c r="P124" i="10"/>
  <c r="M122" i="10"/>
  <c r="P122" i="10" s="1"/>
  <c r="I216" i="10"/>
  <c r="K216" i="10" s="1"/>
  <c r="P278" i="10"/>
  <c r="O299" i="10"/>
  <c r="L318" i="10"/>
  <c r="O318" i="10" s="1"/>
  <c r="M122" i="9"/>
  <c r="P122" i="9" s="1"/>
  <c r="L280" i="9"/>
  <c r="O280" i="9" s="1"/>
  <c r="O333" i="9"/>
  <c r="N12" i="10"/>
  <c r="L23" i="10"/>
  <c r="L21" i="10" s="1"/>
  <c r="M34" i="10"/>
  <c r="P34" i="10" s="1"/>
  <c r="P35" i="10"/>
  <c r="P42" i="10"/>
  <c r="P67" i="10"/>
  <c r="M90" i="10"/>
  <c r="M151" i="10"/>
  <c r="P151" i="10" s="1"/>
  <c r="P157" i="10"/>
  <c r="M155" i="10"/>
  <c r="P155" i="10" s="1"/>
  <c r="K255" i="10"/>
  <c r="I248" i="10"/>
  <c r="K248" i="10" s="1"/>
  <c r="M263" i="10"/>
  <c r="M267" i="10"/>
  <c r="P267" i="10" s="1"/>
  <c r="P269" i="10"/>
  <c r="M301" i="10"/>
  <c r="P301" i="10" s="1"/>
  <c r="P303" i="10"/>
  <c r="J364" i="10"/>
  <c r="O166" i="10"/>
  <c r="O182" i="10"/>
  <c r="I233" i="10"/>
  <c r="K233" i="10" s="1"/>
  <c r="J327" i="10"/>
  <c r="K327" i="10" s="1"/>
  <c r="O333" i="10"/>
  <c r="N348" i="10"/>
  <c r="P348" i="10" s="1"/>
  <c r="K372" i="10"/>
  <c r="O397" i="10"/>
  <c r="L419" i="10"/>
  <c r="O787" i="10"/>
  <c r="L786" i="10"/>
  <c r="O786" i="10" s="1"/>
  <c r="I785" i="10"/>
  <c r="K785" i="10" s="1"/>
  <c r="K800" i="10"/>
  <c r="O806" i="10"/>
  <c r="L805" i="10"/>
  <c r="O805" i="10" s="1"/>
  <c r="I522" i="10"/>
  <c r="K522" i="10" s="1"/>
  <c r="K537" i="10"/>
  <c r="K559" i="10"/>
  <c r="I543" i="10"/>
  <c r="K543" i="10" s="1"/>
  <c r="N317" i="10"/>
  <c r="N315" i="10" s="1"/>
  <c r="N347" i="10"/>
  <c r="N345" i="10" s="1"/>
  <c r="K438" i="10"/>
  <c r="I434" i="10"/>
  <c r="O504" i="10"/>
  <c r="L502" i="10"/>
  <c r="O502" i="10" s="1"/>
  <c r="P524" i="10"/>
  <c r="M523" i="10"/>
  <c r="P523" i="10" s="1"/>
  <c r="L632" i="10"/>
  <c r="O632" i="10" s="1"/>
  <c r="O634" i="10"/>
  <c r="P755" i="10"/>
  <c r="M754" i="10"/>
  <c r="P754" i="10" s="1"/>
  <c r="I237" i="10"/>
  <c r="J592" i="10"/>
  <c r="K592" i="10" s="1"/>
  <c r="K593" i="10"/>
  <c r="P687" i="10"/>
  <c r="M685" i="10"/>
  <c r="P685" i="10" s="1"/>
  <c r="N789" i="10"/>
  <c r="I197" i="10"/>
  <c r="K197" i="10" s="1"/>
  <c r="L330" i="10"/>
  <c r="L404" i="10"/>
  <c r="O404" i="10" s="1"/>
  <c r="P420" i="10"/>
  <c r="N504" i="10"/>
  <c r="N502" i="10" s="1"/>
  <c r="N414" i="10" s="1"/>
  <c r="N505" i="10"/>
  <c r="L422" i="10"/>
  <c r="O422" i="10" s="1"/>
  <c r="O445" i="10"/>
  <c r="J537" i="10"/>
  <c r="J522" i="10" s="1"/>
  <c r="P545" i="10"/>
  <c r="L547" i="10"/>
  <c r="O547" i="10" s="1"/>
  <c r="I654" i="10"/>
  <c r="K654" i="10" s="1"/>
  <c r="P656" i="10"/>
  <c r="I443" i="10"/>
  <c r="K443" i="10" s="1"/>
  <c r="L447" i="10"/>
  <c r="O447" i="10" s="1"/>
  <c r="L454" i="10"/>
  <c r="O454" i="10" s="1"/>
  <c r="L533" i="10"/>
  <c r="O533" i="10" s="1"/>
  <c r="K675" i="10"/>
  <c r="L525" i="10"/>
  <c r="K669" i="10"/>
  <c r="L687" i="10"/>
  <c r="O687" i="10" s="1"/>
  <c r="K381" i="9"/>
  <c r="K460" i="9"/>
  <c r="I442" i="9"/>
  <c r="K442" i="9" s="1"/>
  <c r="P323" i="9"/>
  <c r="M321" i="9"/>
  <c r="P321" i="9" s="1"/>
  <c r="L36" i="9"/>
  <c r="O36" i="9" s="1"/>
  <c r="L135" i="9"/>
  <c r="O135" i="9" s="1"/>
  <c r="O137" i="9"/>
  <c r="K365" i="9"/>
  <c r="I364" i="9"/>
  <c r="L90" i="4"/>
  <c r="L88" i="4" s="1"/>
  <c r="L231" i="8"/>
  <c r="K372" i="8"/>
  <c r="M391" i="9"/>
  <c r="K822" i="9"/>
  <c r="K828" i="9"/>
  <c r="O58" i="9"/>
  <c r="I112" i="9"/>
  <c r="K112" i="9" s="1"/>
  <c r="L26" i="9"/>
  <c r="L24" i="9" s="1"/>
  <c r="L230" i="9"/>
  <c r="N264" i="9"/>
  <c r="O264" i="9" s="1"/>
  <c r="L300" i="9"/>
  <c r="L298" i="9" s="1"/>
  <c r="N321" i="9"/>
  <c r="L330" i="9"/>
  <c r="L328" i="9" s="1"/>
  <c r="L391" i="9"/>
  <c r="O391" i="9" s="1"/>
  <c r="K462" i="9"/>
  <c r="L546" i="9"/>
  <c r="O546" i="9" s="1"/>
  <c r="M660" i="9"/>
  <c r="P660" i="9" s="1"/>
  <c r="L183" i="9"/>
  <c r="L181" i="9" s="1"/>
  <c r="L658" i="9"/>
  <c r="O658" i="9" s="1"/>
  <c r="P140" i="5"/>
  <c r="O140" i="9"/>
  <c r="L167" i="9"/>
  <c r="L165" i="9" s="1"/>
  <c r="L198" i="9"/>
  <c r="O198" i="9" s="1"/>
  <c r="L228" i="9"/>
  <c r="M304" i="9"/>
  <c r="P304" i="9" s="1"/>
  <c r="L334" i="9"/>
  <c r="O334" i="9" s="1"/>
  <c r="J364" i="9"/>
  <c r="O407" i="9"/>
  <c r="M549" i="9"/>
  <c r="M547" i="9" s="1"/>
  <c r="P547" i="9" s="1"/>
  <c r="K560" i="9"/>
  <c r="O660" i="9"/>
  <c r="M56" i="9"/>
  <c r="O124" i="9"/>
  <c r="P154" i="9"/>
  <c r="I275" i="9"/>
  <c r="K275" i="9" s="1"/>
  <c r="P394" i="9"/>
  <c r="K821" i="9"/>
  <c r="K824" i="9"/>
  <c r="K827" i="9"/>
  <c r="O71" i="9"/>
  <c r="L69" i="9"/>
  <c r="O69" i="9" s="1"/>
  <c r="K176" i="9"/>
  <c r="I174" i="9"/>
  <c r="K174" i="9" s="1"/>
  <c r="N183" i="7"/>
  <c r="N181" i="7" s="1"/>
  <c r="P269" i="7"/>
  <c r="I148" i="8"/>
  <c r="K148" i="8" s="1"/>
  <c r="M171" i="8"/>
  <c r="P171" i="8" s="1"/>
  <c r="I260" i="8"/>
  <c r="K260" i="8" s="1"/>
  <c r="O46" i="9"/>
  <c r="N68" i="9"/>
  <c r="M23" i="9"/>
  <c r="M21" i="9" s="1"/>
  <c r="M125" i="9"/>
  <c r="P125" i="9" s="1"/>
  <c r="M138" i="9"/>
  <c r="P138" i="9" s="1"/>
  <c r="M155" i="9"/>
  <c r="P155" i="9" s="1"/>
  <c r="M167" i="9"/>
  <c r="M183" i="9"/>
  <c r="M181" i="9" s="1"/>
  <c r="L209" i="9"/>
  <c r="O209" i="9" s="1"/>
  <c r="O285" i="9"/>
  <c r="L283" i="9"/>
  <c r="O283" i="9" s="1"/>
  <c r="O320" i="9"/>
  <c r="L318" i="9"/>
  <c r="O318" i="9" s="1"/>
  <c r="M347" i="9"/>
  <c r="M345" i="9" s="1"/>
  <c r="O353" i="9"/>
  <c r="N351" i="9"/>
  <c r="P351" i="9" s="1"/>
  <c r="K374" i="9"/>
  <c r="K379" i="9"/>
  <c r="O186" i="8"/>
  <c r="L404" i="8"/>
  <c r="O404" i="8" s="1"/>
  <c r="L408" i="8"/>
  <c r="O408" i="8" s="1"/>
  <c r="L23" i="9"/>
  <c r="M121" i="9"/>
  <c r="P121" i="9" s="1"/>
  <c r="M134" i="9"/>
  <c r="O186" i="9"/>
  <c r="K340" i="9"/>
  <c r="O479" i="9"/>
  <c r="L469" i="9"/>
  <c r="L467" i="9" s="1"/>
  <c r="O467" i="9" s="1"/>
  <c r="O791" i="9"/>
  <c r="L788" i="9"/>
  <c r="O788" i="9" s="1"/>
  <c r="L789" i="9"/>
  <c r="O789" i="9" s="1"/>
  <c r="K98" i="9"/>
  <c r="I86" i="9"/>
  <c r="K86" i="9" s="1"/>
  <c r="O184" i="9"/>
  <c r="L267" i="9"/>
  <c r="O267" i="9" s="1"/>
  <c r="O269" i="9"/>
  <c r="N279" i="9"/>
  <c r="N277" i="9" s="1"/>
  <c r="N280" i="9"/>
  <c r="O397" i="9"/>
  <c r="L395" i="9"/>
  <c r="O395" i="9" s="1"/>
  <c r="O410" i="9"/>
  <c r="L408" i="9"/>
  <c r="O408" i="9" s="1"/>
  <c r="L404" i="9"/>
  <c r="O404" i="9" s="1"/>
  <c r="M90" i="8"/>
  <c r="M88" i="8" s="1"/>
  <c r="K255" i="8"/>
  <c r="L421" i="8"/>
  <c r="O421" i="8" s="1"/>
  <c r="M546" i="8"/>
  <c r="P546" i="8" s="1"/>
  <c r="L90" i="9"/>
  <c r="L88" i="9" s="1"/>
  <c r="N151" i="9"/>
  <c r="N149" i="9" s="1"/>
  <c r="L155" i="9"/>
  <c r="O155" i="9" s="1"/>
  <c r="L151" i="9"/>
  <c r="O151" i="9" s="1"/>
  <c r="L33" i="9"/>
  <c r="O33" i="9" s="1"/>
  <c r="L446" i="9"/>
  <c r="O446" i="9" s="1"/>
  <c r="O351" i="7"/>
  <c r="N90" i="8"/>
  <c r="N88" i="8" s="1"/>
  <c r="M167" i="8"/>
  <c r="M165" i="8" s="1"/>
  <c r="P397" i="8"/>
  <c r="O424" i="8"/>
  <c r="J722" i="8"/>
  <c r="L43" i="9"/>
  <c r="N59" i="9"/>
  <c r="N55" i="9"/>
  <c r="N53" i="9" s="1"/>
  <c r="M90" i="9"/>
  <c r="M88" i="9" s="1"/>
  <c r="M152" i="9"/>
  <c r="P152" i="9" s="1"/>
  <c r="L231" i="9"/>
  <c r="M267" i="9"/>
  <c r="P267" i="9" s="1"/>
  <c r="I297" i="9"/>
  <c r="K297" i="9" s="1"/>
  <c r="M279" i="9"/>
  <c r="P279" i="9" s="1"/>
  <c r="L688" i="9"/>
  <c r="O688" i="9" s="1"/>
  <c r="J721" i="9"/>
  <c r="O93" i="9"/>
  <c r="P137" i="9"/>
  <c r="M301" i="9"/>
  <c r="P301" i="9" s="1"/>
  <c r="M318" i="9"/>
  <c r="P318" i="9" s="1"/>
  <c r="N330" i="9"/>
  <c r="N328" i="9" s="1"/>
  <c r="K370" i="9"/>
  <c r="I654" i="9"/>
  <c r="K654" i="9" s="1"/>
  <c r="K672" i="9"/>
  <c r="O91" i="9"/>
  <c r="L217" i="9"/>
  <c r="O217" i="9" s="1"/>
  <c r="P303" i="9"/>
  <c r="L331" i="9"/>
  <c r="O331" i="9" s="1"/>
  <c r="K378" i="9"/>
  <c r="I522" i="9"/>
  <c r="K522" i="9" s="1"/>
  <c r="K674" i="9"/>
  <c r="K823" i="9"/>
  <c r="P19" i="9"/>
  <c r="P25" i="9"/>
  <c r="M15" i="9"/>
  <c r="M44" i="9"/>
  <c r="P44" i="9" s="1"/>
  <c r="P46" i="9"/>
  <c r="O67" i="9"/>
  <c r="P266" i="9"/>
  <c r="M263" i="9"/>
  <c r="K325" i="9"/>
  <c r="I314" i="9"/>
  <c r="K314" i="9" s="1"/>
  <c r="N348" i="9"/>
  <c r="P350" i="9"/>
  <c r="N347" i="9"/>
  <c r="O350" i="9"/>
  <c r="P807" i="9"/>
  <c r="M805" i="9"/>
  <c r="P805" i="9" s="1"/>
  <c r="N330" i="7"/>
  <c r="N328" i="7" s="1"/>
  <c r="J721" i="7"/>
  <c r="K721" i="7" s="1"/>
  <c r="L55" i="8"/>
  <c r="L53" i="8" s="1"/>
  <c r="M121" i="8"/>
  <c r="P121" i="8" s="1"/>
  <c r="M125" i="8"/>
  <c r="P125" i="8" s="1"/>
  <c r="M168" i="8"/>
  <c r="P168" i="8" s="1"/>
  <c r="P170" i="8"/>
  <c r="N300" i="8"/>
  <c r="N298" i="8" s="1"/>
  <c r="K669" i="8"/>
  <c r="O22" i="9"/>
  <c r="L19" i="9"/>
  <c r="L12" i="9"/>
  <c r="O44" i="9"/>
  <c r="N23" i="9"/>
  <c r="N21" i="9" s="1"/>
  <c r="M69" i="9"/>
  <c r="P69" i="9" s="1"/>
  <c r="P71" i="9"/>
  <c r="M264" i="9"/>
  <c r="P264" i="9" s="1"/>
  <c r="L447" i="2"/>
  <c r="O447" i="2" s="1"/>
  <c r="P186" i="8"/>
  <c r="M301" i="8"/>
  <c r="P301" i="8" s="1"/>
  <c r="O449" i="8"/>
  <c r="L547" i="8"/>
  <c r="O547" i="8" s="1"/>
  <c r="O549" i="8"/>
  <c r="N28" i="9"/>
  <c r="M47" i="9"/>
  <c r="P47" i="9" s="1"/>
  <c r="P49" i="9"/>
  <c r="M26" i="9"/>
  <c r="M24" i="9" s="1"/>
  <c r="K130" i="9"/>
  <c r="K325" i="6"/>
  <c r="O410" i="7"/>
  <c r="P549" i="8"/>
  <c r="P12" i="9"/>
  <c r="M9" i="9"/>
  <c r="N19" i="9"/>
  <c r="N12" i="9"/>
  <c r="M72" i="9"/>
  <c r="P72" i="9" s="1"/>
  <c r="P74" i="9"/>
  <c r="P329" i="9"/>
  <c r="I434" i="5"/>
  <c r="K434" i="5" s="1"/>
  <c r="N263" i="7"/>
  <c r="N261" i="7" s="1"/>
  <c r="I314" i="7"/>
  <c r="K314" i="7" s="1"/>
  <c r="N317" i="7"/>
  <c r="N315" i="7" s="1"/>
  <c r="P410" i="7"/>
  <c r="O61" i="8"/>
  <c r="L69" i="8"/>
  <c r="O69" i="8" s="1"/>
  <c r="M91" i="8"/>
  <c r="M94" i="8"/>
  <c r="P94" i="8" s="1"/>
  <c r="N151" i="8"/>
  <c r="N149" i="8" s="1"/>
  <c r="M155" i="8"/>
  <c r="P155" i="8" s="1"/>
  <c r="M187" i="8"/>
  <c r="P187" i="8" s="1"/>
  <c r="I190" i="8"/>
  <c r="K190" i="8" s="1"/>
  <c r="K374" i="8"/>
  <c r="N391" i="8"/>
  <c r="N389" i="8" s="1"/>
  <c r="L405" i="8"/>
  <c r="O405" i="8" s="1"/>
  <c r="M472" i="8"/>
  <c r="M470" i="8" s="1"/>
  <c r="P470" i="8" s="1"/>
  <c r="K674" i="8"/>
  <c r="O15" i="9"/>
  <c r="N26" i="9"/>
  <c r="M43" i="9"/>
  <c r="K79" i="9"/>
  <c r="I77" i="9"/>
  <c r="O120" i="9"/>
  <c r="O168" i="9"/>
  <c r="O170" i="9"/>
  <c r="N167" i="9"/>
  <c r="I208" i="9"/>
  <c r="K208" i="9" s="1"/>
  <c r="O191" i="5"/>
  <c r="I164" i="6"/>
  <c r="K164" i="6" s="1"/>
  <c r="P157" i="7"/>
  <c r="K726" i="7"/>
  <c r="P59" i="8"/>
  <c r="O168" i="8"/>
  <c r="L217" i="8"/>
  <c r="O217" i="8" s="1"/>
  <c r="M264" i="8"/>
  <c r="P264" i="8" s="1"/>
  <c r="O351" i="8"/>
  <c r="I654" i="8"/>
  <c r="K654" i="8" s="1"/>
  <c r="O42" i="9"/>
  <c r="M68" i="9"/>
  <c r="O278" i="9"/>
  <c r="M283" i="9"/>
  <c r="P283" i="9" s="1"/>
  <c r="P285" i="9"/>
  <c r="O29" i="9"/>
  <c r="O35" i="9"/>
  <c r="P54" i="9"/>
  <c r="L56" i="9"/>
  <c r="L59" i="9"/>
  <c r="O59" i="9" s="1"/>
  <c r="P91" i="9"/>
  <c r="P96" i="9"/>
  <c r="O138" i="9"/>
  <c r="O154" i="9"/>
  <c r="P170" i="9"/>
  <c r="P184" i="9"/>
  <c r="P189" i="9"/>
  <c r="I216" i="9"/>
  <c r="K216" i="9" s="1"/>
  <c r="L238" i="9"/>
  <c r="L249" i="9"/>
  <c r="O249" i="9" s="1"/>
  <c r="L263" i="9"/>
  <c r="O303" i="9"/>
  <c r="L317" i="9"/>
  <c r="O317" i="9" s="1"/>
  <c r="I417" i="9"/>
  <c r="L454" i="9"/>
  <c r="O454" i="9" s="1"/>
  <c r="O456" i="9"/>
  <c r="P738" i="9"/>
  <c r="M737" i="9"/>
  <c r="P737" i="9" s="1"/>
  <c r="P771" i="9"/>
  <c r="M770" i="9"/>
  <c r="P770" i="9" s="1"/>
  <c r="P788" i="9"/>
  <c r="M786" i="9"/>
  <c r="P786" i="9" s="1"/>
  <c r="N391" i="9"/>
  <c r="N389" i="9" s="1"/>
  <c r="O470" i="9"/>
  <c r="N56" i="9"/>
  <c r="K80" i="9"/>
  <c r="P93" i="9"/>
  <c r="P186" i="9"/>
  <c r="I197" i="9"/>
  <c r="K197" i="9" s="1"/>
  <c r="K385" i="9"/>
  <c r="O403" i="9"/>
  <c r="N422" i="9"/>
  <c r="O422" i="9" s="1"/>
  <c r="O424" i="9"/>
  <c r="O445" i="9"/>
  <c r="K145" i="9"/>
  <c r="I143" i="9"/>
  <c r="O301" i="9"/>
  <c r="P407" i="9"/>
  <c r="M404" i="9"/>
  <c r="P404" i="9" s="1"/>
  <c r="O420" i="9"/>
  <c r="M29" i="9"/>
  <c r="N90" i="9"/>
  <c r="N88" i="9" s="1"/>
  <c r="L121" i="9"/>
  <c r="O121" i="9" s="1"/>
  <c r="L134" i="9"/>
  <c r="O157" i="9"/>
  <c r="P168" i="9"/>
  <c r="P173" i="9"/>
  <c r="N183" i="9"/>
  <c r="I233" i="9"/>
  <c r="K233" i="9" s="1"/>
  <c r="K244" i="9"/>
  <c r="I237" i="9"/>
  <c r="K255" i="9"/>
  <c r="I248" i="9"/>
  <c r="K248" i="9" s="1"/>
  <c r="O262" i="9"/>
  <c r="P282" i="9"/>
  <c r="J288" i="9"/>
  <c r="J275" i="9" s="1"/>
  <c r="O306" i="9"/>
  <c r="M317" i="9"/>
  <c r="O346" i="9"/>
  <c r="P353" i="9"/>
  <c r="I434" i="9"/>
  <c r="K438" i="9"/>
  <c r="K540" i="9"/>
  <c r="J537" i="9"/>
  <c r="J522" i="9" s="1"/>
  <c r="M472" i="9"/>
  <c r="O472" i="9"/>
  <c r="N629" i="9"/>
  <c r="O686" i="9"/>
  <c r="O787" i="9"/>
  <c r="I785" i="9"/>
  <c r="K785" i="9" s="1"/>
  <c r="K800" i="9"/>
  <c r="O806" i="9"/>
  <c r="L805" i="9"/>
  <c r="O805" i="9" s="1"/>
  <c r="P445" i="9"/>
  <c r="O449" i="9"/>
  <c r="L447" i="9"/>
  <c r="O447" i="9" s="1"/>
  <c r="M523" i="9"/>
  <c r="P523" i="9" s="1"/>
  <c r="I543" i="9"/>
  <c r="K543" i="9" s="1"/>
  <c r="I592" i="9"/>
  <c r="K592" i="9" s="1"/>
  <c r="K593" i="9"/>
  <c r="P631" i="9"/>
  <c r="M629" i="9"/>
  <c r="P629" i="9" s="1"/>
  <c r="P755" i="9"/>
  <c r="M754" i="9"/>
  <c r="P754" i="9" s="1"/>
  <c r="P333" i="9"/>
  <c r="J327" i="9"/>
  <c r="K327" i="9" s="1"/>
  <c r="P397" i="9"/>
  <c r="N402" i="9"/>
  <c r="M408" i="9"/>
  <c r="P408" i="9" s="1"/>
  <c r="N419" i="9"/>
  <c r="K435" i="9"/>
  <c r="J433" i="9"/>
  <c r="J417" i="9" s="1"/>
  <c r="M449" i="9"/>
  <c r="P468" i="9"/>
  <c r="P504" i="9"/>
  <c r="O524" i="9"/>
  <c r="N789" i="9"/>
  <c r="O503" i="9"/>
  <c r="O630" i="9"/>
  <c r="P687" i="9"/>
  <c r="M685" i="9"/>
  <c r="P685" i="9" s="1"/>
  <c r="L533" i="9"/>
  <c r="O533" i="9" s="1"/>
  <c r="L525" i="9"/>
  <c r="O525" i="9" s="1"/>
  <c r="K576" i="9"/>
  <c r="L639" i="9"/>
  <c r="O639" i="9" s="1"/>
  <c r="L655" i="9"/>
  <c r="O655" i="9" s="1"/>
  <c r="L631" i="9"/>
  <c r="O631" i="9" s="1"/>
  <c r="K669" i="9"/>
  <c r="L687" i="9"/>
  <c r="O687" i="9" s="1"/>
  <c r="K460" i="7"/>
  <c r="I442" i="7"/>
  <c r="K442" i="7" s="1"/>
  <c r="L639" i="8"/>
  <c r="O639" i="8" s="1"/>
  <c r="L631" i="8"/>
  <c r="O631" i="8" s="1"/>
  <c r="O641" i="8"/>
  <c r="P71" i="8"/>
  <c r="M23" i="8"/>
  <c r="M21" i="8" s="1"/>
  <c r="O394" i="8"/>
  <c r="L391" i="8"/>
  <c r="L389" i="8" s="1"/>
  <c r="O389" i="8" s="1"/>
  <c r="L392" i="8"/>
  <c r="O392" i="8" s="1"/>
  <c r="L283" i="8"/>
  <c r="O283" i="8" s="1"/>
  <c r="O285" i="8"/>
  <c r="L36" i="8"/>
  <c r="O36" i="8" s="1"/>
  <c r="P306" i="8"/>
  <c r="M300" i="8"/>
  <c r="P300" i="8" s="1"/>
  <c r="M304" i="8"/>
  <c r="P304" i="8" s="1"/>
  <c r="K143" i="8"/>
  <c r="I131" i="8"/>
  <c r="K131" i="8" s="1"/>
  <c r="L68" i="8"/>
  <c r="O68" i="8" s="1"/>
  <c r="O74" i="8"/>
  <c r="L72" i="8"/>
  <c r="O72" i="8" s="1"/>
  <c r="N300" i="7"/>
  <c r="N298" i="7" s="1"/>
  <c r="M134" i="8"/>
  <c r="K145" i="8"/>
  <c r="N184" i="8"/>
  <c r="O184" i="8" s="1"/>
  <c r="L238" i="8"/>
  <c r="O238" i="8" s="1"/>
  <c r="O306" i="8"/>
  <c r="K325" i="8"/>
  <c r="M330" i="8"/>
  <c r="M328" i="8" s="1"/>
  <c r="K340" i="8"/>
  <c r="K560" i="8"/>
  <c r="O93" i="7"/>
  <c r="O93" i="8"/>
  <c r="M135" i="8"/>
  <c r="P135" i="8" s="1"/>
  <c r="L138" i="8"/>
  <c r="O138" i="8" s="1"/>
  <c r="L230" i="8"/>
  <c r="N404" i="8"/>
  <c r="N402" i="8" s="1"/>
  <c r="L546" i="8"/>
  <c r="O546" i="8" s="1"/>
  <c r="L135" i="6"/>
  <c r="O135" i="6" s="1"/>
  <c r="L138" i="6"/>
  <c r="O138" i="6" s="1"/>
  <c r="L134" i="7"/>
  <c r="L132" i="7" s="1"/>
  <c r="O132" i="7" s="1"/>
  <c r="L525" i="7"/>
  <c r="O525" i="7" s="1"/>
  <c r="O46" i="8"/>
  <c r="O59" i="8"/>
  <c r="P285" i="8"/>
  <c r="O397" i="8"/>
  <c r="P44" i="8"/>
  <c r="P61" i="8"/>
  <c r="M122" i="8"/>
  <c r="P122" i="8" s="1"/>
  <c r="L125" i="8"/>
  <c r="O125" i="8" s="1"/>
  <c r="M152" i="8"/>
  <c r="P152" i="8" s="1"/>
  <c r="K370" i="8"/>
  <c r="K378" i="8"/>
  <c r="K381" i="8"/>
  <c r="O96" i="8"/>
  <c r="L94" i="8"/>
  <c r="O94" i="8" s="1"/>
  <c r="O391" i="8"/>
  <c r="I86" i="6"/>
  <c r="K86" i="6" s="1"/>
  <c r="L280" i="7"/>
  <c r="O280" i="7" s="1"/>
  <c r="L301" i="7"/>
  <c r="O301" i="7" s="1"/>
  <c r="M690" i="7"/>
  <c r="M687" i="7" s="1"/>
  <c r="P687" i="7" s="1"/>
  <c r="M43" i="8"/>
  <c r="M41" i="8" s="1"/>
  <c r="O49" i="8"/>
  <c r="L43" i="8"/>
  <c r="L41" i="8" s="1"/>
  <c r="M55" i="8"/>
  <c r="M53" i="8" s="1"/>
  <c r="M68" i="8"/>
  <c r="P68" i="8" s="1"/>
  <c r="P269" i="8"/>
  <c r="M263" i="8"/>
  <c r="P263" i="8" s="1"/>
  <c r="M267" i="8"/>
  <c r="P267" i="8" s="1"/>
  <c r="L347" i="8"/>
  <c r="L345" i="8" s="1"/>
  <c r="I237" i="8"/>
  <c r="K237" i="8" s="1"/>
  <c r="I233" i="8"/>
  <c r="K233" i="8" s="1"/>
  <c r="N91" i="8"/>
  <c r="O91" i="8" s="1"/>
  <c r="I174" i="8"/>
  <c r="I164" i="8" s="1"/>
  <c r="K164" i="8" s="1"/>
  <c r="K176" i="8"/>
  <c r="L267" i="8"/>
  <c r="O267" i="8" s="1"/>
  <c r="L263" i="8"/>
  <c r="L261" i="8" s="1"/>
  <c r="O269" i="8"/>
  <c r="M280" i="8"/>
  <c r="P280" i="8" s="1"/>
  <c r="M279" i="8"/>
  <c r="P282" i="8"/>
  <c r="P125" i="5"/>
  <c r="M187" i="7"/>
  <c r="P187" i="7" s="1"/>
  <c r="I190" i="7"/>
  <c r="K190" i="7" s="1"/>
  <c r="L229" i="7"/>
  <c r="M280" i="7"/>
  <c r="P280" i="7" s="1"/>
  <c r="P74" i="8"/>
  <c r="P93" i="8"/>
  <c r="O124" i="8"/>
  <c r="L122" i="8"/>
  <c r="O122" i="8" s="1"/>
  <c r="L121" i="8"/>
  <c r="L119" i="8" s="1"/>
  <c r="O119" i="8" s="1"/>
  <c r="O137" i="8"/>
  <c r="L135" i="8"/>
  <c r="O135" i="8" s="1"/>
  <c r="K144" i="8"/>
  <c r="J143" i="8"/>
  <c r="J131" i="8" s="1"/>
  <c r="O170" i="8"/>
  <c r="N183" i="8"/>
  <c r="N187" i="8"/>
  <c r="M347" i="8"/>
  <c r="M345" i="8" s="1"/>
  <c r="M690" i="8"/>
  <c r="P690" i="8" s="1"/>
  <c r="L687" i="8"/>
  <c r="L685" i="8" s="1"/>
  <c r="O685" i="8" s="1"/>
  <c r="O690" i="8"/>
  <c r="I433" i="8"/>
  <c r="I417" i="8" s="1"/>
  <c r="K435" i="8"/>
  <c r="L477" i="8"/>
  <c r="O477" i="8" s="1"/>
  <c r="L469" i="8"/>
  <c r="L467" i="8" s="1"/>
  <c r="O467" i="8" s="1"/>
  <c r="M47" i="8"/>
  <c r="P47" i="8" s="1"/>
  <c r="O266" i="8"/>
  <c r="I297" i="8"/>
  <c r="K297" i="8" s="1"/>
  <c r="K309" i="8"/>
  <c r="L330" i="8"/>
  <c r="L328" i="8" s="1"/>
  <c r="M404" i="8"/>
  <c r="O456" i="8"/>
  <c r="L446" i="8"/>
  <c r="K559" i="8"/>
  <c r="K576" i="8"/>
  <c r="K621" i="8"/>
  <c r="L280" i="8"/>
  <c r="O280" i="8" s="1"/>
  <c r="L279" i="8"/>
  <c r="O279" i="8" s="1"/>
  <c r="O282" i="8"/>
  <c r="L33" i="8"/>
  <c r="O33" i="8" s="1"/>
  <c r="O660" i="8"/>
  <c r="L657" i="8"/>
  <c r="O657" i="8" s="1"/>
  <c r="I130" i="8"/>
  <c r="K130" i="8" s="1"/>
  <c r="I208" i="8"/>
  <c r="K208" i="8" s="1"/>
  <c r="K215" i="8"/>
  <c r="M392" i="8"/>
  <c r="P392" i="8" s="1"/>
  <c r="P394" i="8"/>
  <c r="M391" i="8"/>
  <c r="M334" i="6"/>
  <c r="P334" i="6" s="1"/>
  <c r="P397" i="6"/>
  <c r="L90" i="7"/>
  <c r="L88" i="7" s="1"/>
  <c r="I130" i="7"/>
  <c r="K130" i="7" s="1"/>
  <c r="N331" i="7"/>
  <c r="O331" i="7" s="1"/>
  <c r="M334" i="7"/>
  <c r="P334" i="7" s="1"/>
  <c r="K379" i="7"/>
  <c r="M69" i="8"/>
  <c r="P69" i="8" s="1"/>
  <c r="N69" i="8"/>
  <c r="N68" i="8"/>
  <c r="N66" i="8" s="1"/>
  <c r="L90" i="8"/>
  <c r="L88" i="8" s="1"/>
  <c r="O154" i="8"/>
  <c r="L152" i="8"/>
  <c r="O152" i="8" s="1"/>
  <c r="L301" i="8"/>
  <c r="O301" i="8" s="1"/>
  <c r="L300" i="8"/>
  <c r="O303" i="8"/>
  <c r="K651" i="8"/>
  <c r="I628" i="8"/>
  <c r="K628" i="8" s="1"/>
  <c r="K822" i="8"/>
  <c r="K825" i="8"/>
  <c r="K828" i="8"/>
  <c r="L198" i="8"/>
  <c r="O198" i="8" s="1"/>
  <c r="L209" i="8"/>
  <c r="O209" i="8" s="1"/>
  <c r="I364" i="8"/>
  <c r="K568" i="8"/>
  <c r="K823" i="8"/>
  <c r="K826" i="8"/>
  <c r="M183" i="8"/>
  <c r="M181" i="8" s="1"/>
  <c r="N330" i="8"/>
  <c r="N328" i="8" s="1"/>
  <c r="L525" i="8"/>
  <c r="L44" i="8"/>
  <c r="O44" i="8" s="1"/>
  <c r="M184" i="8"/>
  <c r="O264" i="8"/>
  <c r="K288" i="8"/>
  <c r="M318" i="8"/>
  <c r="P318" i="8" s="1"/>
  <c r="N317" i="8"/>
  <c r="N315" i="8" s="1"/>
  <c r="N331" i="8"/>
  <c r="O331" i="8" s="1"/>
  <c r="M351" i="8"/>
  <c r="P351" i="8" s="1"/>
  <c r="M424" i="8"/>
  <c r="K821" i="8"/>
  <c r="K824" i="8"/>
  <c r="K827" i="8"/>
  <c r="L229" i="8"/>
  <c r="K673" i="8"/>
  <c r="O15" i="8"/>
  <c r="O154" i="6"/>
  <c r="L152" i="6"/>
  <c r="O152" i="6" s="1"/>
  <c r="P15" i="8"/>
  <c r="O22" i="8"/>
  <c r="L19" i="8"/>
  <c r="L12" i="8"/>
  <c r="I77" i="8"/>
  <c r="K81" i="8"/>
  <c r="K224" i="8"/>
  <c r="I216" i="8"/>
  <c r="K216" i="8" s="1"/>
  <c r="O29" i="8"/>
  <c r="L421" i="6"/>
  <c r="L419" i="6" s="1"/>
  <c r="L429" i="6"/>
  <c r="O429" i="6" s="1"/>
  <c r="N56" i="8"/>
  <c r="P56" i="8" s="1"/>
  <c r="N55" i="8"/>
  <c r="N23" i="8"/>
  <c r="O58" i="8"/>
  <c r="P74" i="7"/>
  <c r="M72" i="7"/>
  <c r="P72" i="7" s="1"/>
  <c r="N184" i="7"/>
  <c r="N301" i="7"/>
  <c r="K593" i="7"/>
  <c r="I592" i="7"/>
  <c r="K592" i="7" s="1"/>
  <c r="L26" i="8"/>
  <c r="P67" i="8"/>
  <c r="I76" i="8"/>
  <c r="K78" i="8"/>
  <c r="L151" i="8"/>
  <c r="O157" i="8"/>
  <c r="M321" i="8"/>
  <c r="P321" i="8" s="1"/>
  <c r="P323" i="8"/>
  <c r="M317" i="8"/>
  <c r="J327" i="8"/>
  <c r="K327" i="8" s="1"/>
  <c r="J365" i="8"/>
  <c r="K215" i="6"/>
  <c r="I208" i="6"/>
  <c r="K208" i="6" s="1"/>
  <c r="P71" i="7"/>
  <c r="M69" i="7"/>
  <c r="P69" i="7" s="1"/>
  <c r="M68" i="7"/>
  <c r="P68" i="7" s="1"/>
  <c r="O173" i="7"/>
  <c r="L171" i="7"/>
  <c r="O171" i="7" s="1"/>
  <c r="O35" i="8"/>
  <c r="O166" i="8"/>
  <c r="N347" i="8"/>
  <c r="N345" i="8" s="1"/>
  <c r="P350" i="8"/>
  <c r="L300" i="6"/>
  <c r="O300" i="6" s="1"/>
  <c r="K728" i="7"/>
  <c r="O791" i="7"/>
  <c r="L789" i="7"/>
  <c r="O789" i="7" s="1"/>
  <c r="N47" i="8"/>
  <c r="N26" i="8"/>
  <c r="L187" i="8"/>
  <c r="O187" i="8" s="1"/>
  <c r="O189" i="8"/>
  <c r="L183" i="8"/>
  <c r="O316" i="8"/>
  <c r="N348" i="8"/>
  <c r="O348" i="8" s="1"/>
  <c r="L408" i="6"/>
  <c r="O408" i="6" s="1"/>
  <c r="L91" i="7"/>
  <c r="L94" i="7"/>
  <c r="O94" i="7" s="1"/>
  <c r="O264" i="7"/>
  <c r="L395" i="7"/>
  <c r="O395" i="7" s="1"/>
  <c r="L687" i="7"/>
  <c r="M34" i="8"/>
  <c r="P34" i="8" s="1"/>
  <c r="N43" i="8"/>
  <c r="I112" i="8"/>
  <c r="K112" i="8" s="1"/>
  <c r="L134" i="8"/>
  <c r="N263" i="8"/>
  <c r="K338" i="8"/>
  <c r="P755" i="8"/>
  <c r="M754" i="8"/>
  <c r="P754" i="8" s="1"/>
  <c r="L217" i="6"/>
  <c r="O217" i="6" s="1"/>
  <c r="O58" i="7"/>
  <c r="M347" i="7"/>
  <c r="M345" i="7" s="1"/>
  <c r="M26" i="8"/>
  <c r="M24" i="8" s="1"/>
  <c r="P46" i="8"/>
  <c r="L56" i="8"/>
  <c r="K98" i="8"/>
  <c r="N121" i="8"/>
  <c r="N119" i="8" s="1"/>
  <c r="L228" i="8"/>
  <c r="L249" i="8"/>
  <c r="O249" i="8" s="1"/>
  <c r="K540" i="8"/>
  <c r="J537" i="8"/>
  <c r="J522" i="8" s="1"/>
  <c r="O630" i="8"/>
  <c r="N321" i="8"/>
  <c r="P807" i="8"/>
  <c r="M805" i="8"/>
  <c r="P805" i="8" s="1"/>
  <c r="O186" i="7"/>
  <c r="M351" i="7"/>
  <c r="P351" i="7" s="1"/>
  <c r="L429" i="7"/>
  <c r="O429" i="7" s="1"/>
  <c r="L688" i="7"/>
  <c r="O688" i="7" s="1"/>
  <c r="M12" i="8"/>
  <c r="M19" i="8"/>
  <c r="N134" i="8"/>
  <c r="N132" i="8" s="1"/>
  <c r="O173" i="8"/>
  <c r="K204" i="8"/>
  <c r="I197" i="8"/>
  <c r="K197" i="8" s="1"/>
  <c r="L318" i="8"/>
  <c r="O318" i="8" s="1"/>
  <c r="O320" i="8"/>
  <c r="P333" i="8"/>
  <c r="O346" i="8"/>
  <c r="O403" i="8"/>
  <c r="O329" i="8"/>
  <c r="K111" i="6"/>
  <c r="O424" i="6"/>
  <c r="J327" i="7"/>
  <c r="K327" i="7" s="1"/>
  <c r="K823" i="7"/>
  <c r="K826" i="7"/>
  <c r="L23" i="8"/>
  <c r="P58" i="8"/>
  <c r="L167" i="8"/>
  <c r="K379" i="8"/>
  <c r="J433" i="8"/>
  <c r="K437" i="8"/>
  <c r="P504" i="8"/>
  <c r="M502" i="8"/>
  <c r="P502" i="8" s="1"/>
  <c r="O323" i="8"/>
  <c r="O353" i="8"/>
  <c r="P468" i="8"/>
  <c r="O503" i="8"/>
  <c r="L502" i="8"/>
  <c r="O502" i="8" s="1"/>
  <c r="I592" i="8"/>
  <c r="K592" i="8" s="1"/>
  <c r="K593" i="8"/>
  <c r="N629" i="8"/>
  <c r="I785" i="8"/>
  <c r="K785" i="8" s="1"/>
  <c r="K800" i="8"/>
  <c r="O806" i="8"/>
  <c r="L805" i="8"/>
  <c r="O805" i="8" s="1"/>
  <c r="M446" i="8"/>
  <c r="M447" i="8"/>
  <c r="P447" i="8" s="1"/>
  <c r="I442" i="8"/>
  <c r="K442" i="8" s="1"/>
  <c r="K460" i="8"/>
  <c r="P686" i="8"/>
  <c r="O333" i="8"/>
  <c r="O350" i="8"/>
  <c r="N502" i="8"/>
  <c r="N414" i="8" s="1"/>
  <c r="K543" i="8"/>
  <c r="P738" i="8"/>
  <c r="M737" i="8"/>
  <c r="P737" i="8" s="1"/>
  <c r="P771" i="8"/>
  <c r="M770" i="8"/>
  <c r="P770" i="8" s="1"/>
  <c r="P788" i="8"/>
  <c r="M786" i="8"/>
  <c r="P786" i="8" s="1"/>
  <c r="I275" i="8"/>
  <c r="K275" i="8" s="1"/>
  <c r="P631" i="8"/>
  <c r="M629" i="8"/>
  <c r="P629" i="8" s="1"/>
  <c r="O787" i="8"/>
  <c r="L786" i="8"/>
  <c r="O786" i="8" s="1"/>
  <c r="P407" i="8"/>
  <c r="P410" i="8"/>
  <c r="I434" i="8"/>
  <c r="I443" i="8"/>
  <c r="K443" i="8" s="1"/>
  <c r="L447" i="8"/>
  <c r="O447" i="8" s="1"/>
  <c r="L454" i="8"/>
  <c r="O454" i="8" s="1"/>
  <c r="O472" i="8"/>
  <c r="L533" i="8"/>
  <c r="O533" i="8" s="1"/>
  <c r="K537" i="8"/>
  <c r="O634" i="8"/>
  <c r="K675" i="8"/>
  <c r="O791" i="8"/>
  <c r="L688" i="8"/>
  <c r="O688" i="8" s="1"/>
  <c r="I87" i="4"/>
  <c r="K87" i="4" s="1"/>
  <c r="O535" i="4"/>
  <c r="M151" i="5"/>
  <c r="P151" i="5" s="1"/>
  <c r="K537" i="6"/>
  <c r="N91" i="7"/>
  <c r="N90" i="7"/>
  <c r="N88" i="7" s="1"/>
  <c r="M134" i="7"/>
  <c r="P134" i="7" s="1"/>
  <c r="K204" i="7"/>
  <c r="K340" i="7"/>
  <c r="M395" i="7"/>
  <c r="P395" i="7" s="1"/>
  <c r="N56" i="7"/>
  <c r="O56" i="7" s="1"/>
  <c r="N55" i="7"/>
  <c r="N53" i="7" s="1"/>
  <c r="L121" i="7"/>
  <c r="O121" i="7" s="1"/>
  <c r="M135" i="7"/>
  <c r="P135" i="7" s="1"/>
  <c r="L152" i="7"/>
  <c r="O152" i="7" s="1"/>
  <c r="O535" i="7"/>
  <c r="O546" i="7"/>
  <c r="L36" i="7"/>
  <c r="O36" i="7" s="1"/>
  <c r="P269" i="6"/>
  <c r="L43" i="7"/>
  <c r="L41" i="7" s="1"/>
  <c r="O44" i="7"/>
  <c r="L59" i="7"/>
  <c r="O59" i="7" s="1"/>
  <c r="M138" i="7"/>
  <c r="P138" i="7" s="1"/>
  <c r="I233" i="7"/>
  <c r="K233" i="7" s="1"/>
  <c r="L318" i="7"/>
  <c r="O318" i="7" s="1"/>
  <c r="M321" i="7"/>
  <c r="P321" i="7" s="1"/>
  <c r="L347" i="7"/>
  <c r="L345" i="7" s="1"/>
  <c r="K435" i="7"/>
  <c r="O472" i="7"/>
  <c r="J722" i="7"/>
  <c r="K722" i="7" s="1"/>
  <c r="L155" i="6"/>
  <c r="O155" i="6" s="1"/>
  <c r="M167" i="6"/>
  <c r="M165" i="6" s="1"/>
  <c r="O124" i="7"/>
  <c r="L151" i="7"/>
  <c r="L228" i="7"/>
  <c r="N347" i="7"/>
  <c r="N345" i="7" s="1"/>
  <c r="M404" i="7"/>
  <c r="P404" i="7" s="1"/>
  <c r="K340" i="6"/>
  <c r="O351" i="6"/>
  <c r="L55" i="7"/>
  <c r="L53" i="7" s="1"/>
  <c r="N167" i="7"/>
  <c r="N165" i="7" s="1"/>
  <c r="L300" i="7"/>
  <c r="O300" i="7" s="1"/>
  <c r="K338" i="7"/>
  <c r="N391" i="7"/>
  <c r="N389" i="7" s="1"/>
  <c r="O528" i="7"/>
  <c r="K98" i="5"/>
  <c r="I86" i="5"/>
  <c r="K86" i="5" s="1"/>
  <c r="P140" i="6"/>
  <c r="M138" i="6"/>
  <c r="P138" i="6" s="1"/>
  <c r="K271" i="7"/>
  <c r="I260" i="7"/>
  <c r="K260" i="7" s="1"/>
  <c r="M43" i="7"/>
  <c r="M41" i="7" s="1"/>
  <c r="P49" i="7"/>
  <c r="M47" i="7"/>
  <c r="P47" i="7" s="1"/>
  <c r="M26" i="7"/>
  <c r="M16" i="7" s="1"/>
  <c r="I77" i="7"/>
  <c r="K81" i="7"/>
  <c r="O306" i="7"/>
  <c r="L304" i="7"/>
  <c r="O304" i="7" s="1"/>
  <c r="K462" i="7"/>
  <c r="I443" i="7"/>
  <c r="K443" i="7" s="1"/>
  <c r="K435" i="6"/>
  <c r="I433" i="6"/>
  <c r="I417" i="6" s="1"/>
  <c r="K159" i="7"/>
  <c r="I148" i="7"/>
  <c r="K148" i="7" s="1"/>
  <c r="L230" i="7"/>
  <c r="L238" i="7"/>
  <c r="O238" i="7" s="1"/>
  <c r="I112" i="7"/>
  <c r="K112" i="7" s="1"/>
  <c r="K116" i="7"/>
  <c r="K288" i="7"/>
  <c r="J288" i="7"/>
  <c r="J275" i="7" s="1"/>
  <c r="I275" i="7"/>
  <c r="K275" i="7" s="1"/>
  <c r="P320" i="7"/>
  <c r="M317" i="7"/>
  <c r="M318" i="7"/>
  <c r="P318" i="7" s="1"/>
  <c r="K674" i="7"/>
  <c r="K672" i="7"/>
  <c r="P71" i="6"/>
  <c r="M69" i="6"/>
  <c r="P69" i="6" s="1"/>
  <c r="L687" i="6"/>
  <c r="L685" i="6" s="1"/>
  <c r="L688" i="6"/>
  <c r="M690" i="6"/>
  <c r="P690" i="6" s="1"/>
  <c r="P44" i="7"/>
  <c r="N72" i="7"/>
  <c r="N68" i="7"/>
  <c r="N66" i="7" s="1"/>
  <c r="L263" i="7"/>
  <c r="L261" i="7" s="1"/>
  <c r="P333" i="7"/>
  <c r="M330" i="7"/>
  <c r="L23" i="7"/>
  <c r="L21" i="7" s="1"/>
  <c r="O285" i="7"/>
  <c r="L283" i="7"/>
  <c r="O283" i="7" s="1"/>
  <c r="N300" i="5"/>
  <c r="N298" i="5" s="1"/>
  <c r="J143" i="7"/>
  <c r="J131" i="7" s="1"/>
  <c r="L231" i="7"/>
  <c r="K669" i="7"/>
  <c r="L43" i="5"/>
  <c r="L41" i="5" s="1"/>
  <c r="N134" i="5"/>
  <c r="N132" i="5" s="1"/>
  <c r="L183" i="5"/>
  <c r="L181" i="5" s="1"/>
  <c r="K438" i="5"/>
  <c r="N43" i="6"/>
  <c r="N41" i="6" s="1"/>
  <c r="K379" i="6"/>
  <c r="O431" i="6"/>
  <c r="N59" i="7"/>
  <c r="N94" i="7"/>
  <c r="M121" i="7"/>
  <c r="L125" i="7"/>
  <c r="O125" i="7" s="1"/>
  <c r="N134" i="7"/>
  <c r="N132" i="7" s="1"/>
  <c r="P186" i="7"/>
  <c r="K215" i="7"/>
  <c r="K255" i="7"/>
  <c r="O266" i="7"/>
  <c r="M283" i="7"/>
  <c r="P283" i="7" s="1"/>
  <c r="L321" i="7"/>
  <c r="O321" i="7" s="1"/>
  <c r="O333" i="7"/>
  <c r="O353" i="7"/>
  <c r="K723" i="7"/>
  <c r="K821" i="7"/>
  <c r="K824" i="7"/>
  <c r="K827" i="7"/>
  <c r="M155" i="5"/>
  <c r="P155" i="5" s="1"/>
  <c r="L525" i="6"/>
  <c r="O525" i="6" s="1"/>
  <c r="L155" i="7"/>
  <c r="O155" i="7" s="1"/>
  <c r="L184" i="7"/>
  <c r="L267" i="7"/>
  <c r="O267" i="7" s="1"/>
  <c r="M279" i="7"/>
  <c r="P279" i="7" s="1"/>
  <c r="M300" i="7"/>
  <c r="P300" i="7" s="1"/>
  <c r="P353" i="7"/>
  <c r="K359" i="7"/>
  <c r="K362" i="7"/>
  <c r="M405" i="7"/>
  <c r="P405" i="7" s="1"/>
  <c r="I434" i="7"/>
  <c r="K434" i="7" s="1"/>
  <c r="M23" i="7"/>
  <c r="M21" i="7" s="1"/>
  <c r="I76" i="7"/>
  <c r="O157" i="7"/>
  <c r="L209" i="7"/>
  <c r="O209" i="7" s="1"/>
  <c r="L249" i="7"/>
  <c r="O249" i="7" s="1"/>
  <c r="O336" i="7"/>
  <c r="K369" i="7"/>
  <c r="K822" i="7"/>
  <c r="K825" i="7"/>
  <c r="K828" i="7"/>
  <c r="K355" i="6"/>
  <c r="N391" i="6"/>
  <c r="N389" i="6" s="1"/>
  <c r="K98" i="7"/>
  <c r="K355" i="7"/>
  <c r="K360" i="7"/>
  <c r="K365" i="7"/>
  <c r="N26" i="7"/>
  <c r="N16" i="7" s="1"/>
  <c r="N14" i="7" s="1"/>
  <c r="M472" i="7"/>
  <c r="P472" i="7" s="1"/>
  <c r="K725" i="7"/>
  <c r="P19" i="7"/>
  <c r="O9" i="7"/>
  <c r="N404" i="2"/>
  <c r="N402" i="2" s="1"/>
  <c r="I297" i="4"/>
  <c r="K297" i="4" s="1"/>
  <c r="K193" i="5"/>
  <c r="O56" i="6"/>
  <c r="L69" i="6"/>
  <c r="O69" i="6" s="1"/>
  <c r="I143" i="6"/>
  <c r="K143" i="6" s="1"/>
  <c r="N167" i="6"/>
  <c r="N165" i="6" s="1"/>
  <c r="I275" i="6"/>
  <c r="K275" i="6" s="1"/>
  <c r="M283" i="6"/>
  <c r="P283" i="6" s="1"/>
  <c r="L304" i="6"/>
  <c r="O304" i="6" s="1"/>
  <c r="M404" i="6"/>
  <c r="P404" i="6" s="1"/>
  <c r="K700" i="6"/>
  <c r="K823" i="6"/>
  <c r="K826" i="6"/>
  <c r="N12" i="7"/>
  <c r="M15" i="7"/>
  <c r="N31" i="7"/>
  <c r="O46" i="7"/>
  <c r="P67" i="7"/>
  <c r="M91" i="7"/>
  <c r="P93" i="7"/>
  <c r="K86" i="7"/>
  <c r="L135" i="7"/>
  <c r="O135" i="7" s="1"/>
  <c r="O137" i="7"/>
  <c r="M152" i="7"/>
  <c r="P152" i="7" s="1"/>
  <c r="P154" i="7"/>
  <c r="M151" i="7"/>
  <c r="P151" i="7" s="1"/>
  <c r="O182" i="7"/>
  <c r="O329" i="7"/>
  <c r="O407" i="7"/>
  <c r="L404" i="7"/>
  <c r="L405" i="7"/>
  <c r="O405" i="7" s="1"/>
  <c r="I260" i="5"/>
  <c r="K260" i="5" s="1"/>
  <c r="L231" i="6"/>
  <c r="O15" i="7"/>
  <c r="N23" i="7"/>
  <c r="P35" i="7"/>
  <c r="N43" i="7"/>
  <c r="P46" i="7"/>
  <c r="L47" i="7"/>
  <c r="O47" i="7" s="1"/>
  <c r="L26" i="7"/>
  <c r="L72" i="7"/>
  <c r="O72" i="7" s="1"/>
  <c r="O74" i="7"/>
  <c r="O140" i="7"/>
  <c r="L138" i="7"/>
  <c r="O138" i="7" s="1"/>
  <c r="L198" i="7"/>
  <c r="O198" i="7" s="1"/>
  <c r="O346" i="7"/>
  <c r="I364" i="7"/>
  <c r="M56" i="7"/>
  <c r="P58" i="7"/>
  <c r="M183" i="6"/>
  <c r="M181" i="6" s="1"/>
  <c r="J721" i="6"/>
  <c r="M55" i="7"/>
  <c r="M59" i="7"/>
  <c r="P59" i="7" s="1"/>
  <c r="P61" i="7"/>
  <c r="K225" i="7"/>
  <c r="I297" i="7"/>
  <c r="K297" i="7" s="1"/>
  <c r="K437" i="7"/>
  <c r="J433" i="7"/>
  <c r="J417" i="7" s="1"/>
  <c r="K417" i="7" s="1"/>
  <c r="L69" i="7"/>
  <c r="O69" i="7" s="1"/>
  <c r="O71" i="7"/>
  <c r="N408" i="7"/>
  <c r="N404" i="7"/>
  <c r="N402" i="7" s="1"/>
  <c r="P807" i="7"/>
  <c r="M805" i="7"/>
  <c r="P805" i="7" s="1"/>
  <c r="O410" i="2"/>
  <c r="I216" i="5"/>
  <c r="K216" i="5" s="1"/>
  <c r="N301" i="5"/>
  <c r="O301" i="5" s="1"/>
  <c r="N330" i="5"/>
  <c r="N328" i="5" s="1"/>
  <c r="N134" i="6"/>
  <c r="N132" i="6" s="1"/>
  <c r="L151" i="6"/>
  <c r="O151" i="6" s="1"/>
  <c r="O191" i="6"/>
  <c r="L209" i="6"/>
  <c r="O209" i="6" s="1"/>
  <c r="L249" i="6"/>
  <c r="O249" i="6" s="1"/>
  <c r="I260" i="6"/>
  <c r="K260" i="6" s="1"/>
  <c r="O266" i="6"/>
  <c r="M318" i="6"/>
  <c r="P318" i="6" s="1"/>
  <c r="O348" i="6"/>
  <c r="K369" i="6"/>
  <c r="M391" i="6"/>
  <c r="P391" i="6" s="1"/>
  <c r="K647" i="6"/>
  <c r="K699" i="6"/>
  <c r="M29" i="7"/>
  <c r="O54" i="7"/>
  <c r="L68" i="7"/>
  <c r="M90" i="7"/>
  <c r="M94" i="7"/>
  <c r="P94" i="7" s="1"/>
  <c r="P96" i="7"/>
  <c r="N155" i="7"/>
  <c r="N151" i="7"/>
  <c r="N149" i="7" s="1"/>
  <c r="P166" i="7"/>
  <c r="I164" i="7"/>
  <c r="K164" i="7" s="1"/>
  <c r="K174" i="7"/>
  <c r="M151" i="4"/>
  <c r="M149" i="4" s="1"/>
  <c r="P149" i="4" s="1"/>
  <c r="L230" i="5"/>
  <c r="J722" i="5"/>
  <c r="P168" i="6"/>
  <c r="O320" i="6"/>
  <c r="N330" i="6"/>
  <c r="N328" i="6" s="1"/>
  <c r="L347" i="6"/>
  <c r="L345" i="6" s="1"/>
  <c r="O397" i="6"/>
  <c r="O89" i="7"/>
  <c r="J87" i="7"/>
  <c r="K87" i="7" s="1"/>
  <c r="K99" i="7"/>
  <c r="M264" i="7"/>
  <c r="P264" i="7" s="1"/>
  <c r="M263" i="7"/>
  <c r="P263" i="7" s="1"/>
  <c r="P266" i="7"/>
  <c r="I276" i="7"/>
  <c r="K276" i="7" s="1"/>
  <c r="K287" i="7"/>
  <c r="O299" i="7"/>
  <c r="M391" i="7"/>
  <c r="P391" i="7" s="1"/>
  <c r="P394" i="7"/>
  <c r="O424" i="7"/>
  <c r="L421" i="7"/>
  <c r="M424" i="7"/>
  <c r="L422" i="7"/>
  <c r="O422" i="7" s="1"/>
  <c r="L33" i="7"/>
  <c r="L31" i="7" s="1"/>
  <c r="O31" i="7" s="1"/>
  <c r="L477" i="7"/>
  <c r="O477" i="7" s="1"/>
  <c r="O479" i="7"/>
  <c r="L469" i="7"/>
  <c r="O469" i="7" s="1"/>
  <c r="O120" i="7"/>
  <c r="P124" i="7"/>
  <c r="P127" i="7"/>
  <c r="L168" i="7"/>
  <c r="M171" i="7"/>
  <c r="P171" i="7" s="1"/>
  <c r="L187" i="7"/>
  <c r="O187" i="7" s="1"/>
  <c r="P303" i="7"/>
  <c r="I559" i="7"/>
  <c r="K594" i="7"/>
  <c r="L658" i="7"/>
  <c r="O658" i="7" s="1"/>
  <c r="O660" i="7"/>
  <c r="M660" i="7"/>
  <c r="L657" i="7"/>
  <c r="P686" i="7"/>
  <c r="P738" i="7"/>
  <c r="M737" i="7"/>
  <c r="P737" i="7" s="1"/>
  <c r="P771" i="7"/>
  <c r="M770" i="7"/>
  <c r="P770" i="7" s="1"/>
  <c r="P788" i="7"/>
  <c r="M786" i="7"/>
  <c r="P786" i="7" s="1"/>
  <c r="O468" i="7"/>
  <c r="L502" i="7"/>
  <c r="O502" i="7" s="1"/>
  <c r="K145" i="7"/>
  <c r="L167" i="7"/>
  <c r="N168" i="7"/>
  <c r="P168" i="7" s="1"/>
  <c r="P170" i="7"/>
  <c r="K176" i="7"/>
  <c r="M184" i="7"/>
  <c r="K197" i="7"/>
  <c r="I237" i="7"/>
  <c r="L279" i="7"/>
  <c r="P350" i="7"/>
  <c r="K370" i="7"/>
  <c r="K372" i="7"/>
  <c r="P468" i="7"/>
  <c r="N526" i="7"/>
  <c r="I522" i="7"/>
  <c r="K522" i="7" s="1"/>
  <c r="K537" i="7"/>
  <c r="L547" i="7"/>
  <c r="O547" i="7" s="1"/>
  <c r="M549" i="7"/>
  <c r="O549" i="7"/>
  <c r="O634" i="7"/>
  <c r="L631" i="7"/>
  <c r="I143" i="7"/>
  <c r="M167" i="7"/>
  <c r="L183" i="7"/>
  <c r="L317" i="7"/>
  <c r="M449" i="7"/>
  <c r="O449" i="7"/>
  <c r="L446" i="7"/>
  <c r="M183" i="7"/>
  <c r="I216" i="7"/>
  <c r="K216" i="7" s="1"/>
  <c r="L217" i="7"/>
  <c r="O217" i="7" s="1"/>
  <c r="N279" i="7"/>
  <c r="N277" i="7" s="1"/>
  <c r="P306" i="7"/>
  <c r="L330" i="7"/>
  <c r="N348" i="7"/>
  <c r="P348" i="7" s="1"/>
  <c r="J374" i="7"/>
  <c r="J364" i="7" s="1"/>
  <c r="K381" i="7"/>
  <c r="O394" i="7"/>
  <c r="L391" i="7"/>
  <c r="O391" i="7" s="1"/>
  <c r="O456" i="7"/>
  <c r="L454" i="7"/>
  <c r="O454" i="7" s="1"/>
  <c r="P545" i="7"/>
  <c r="L639" i="7"/>
  <c r="O639" i="7" s="1"/>
  <c r="O641" i="7"/>
  <c r="O350" i="7"/>
  <c r="K378" i="7"/>
  <c r="M523" i="7"/>
  <c r="P523" i="7" s="1"/>
  <c r="J537" i="7"/>
  <c r="J522" i="7" s="1"/>
  <c r="L555" i="7"/>
  <c r="O555" i="7" s="1"/>
  <c r="O557" i="7"/>
  <c r="K569" i="7"/>
  <c r="I628" i="7"/>
  <c r="K628" i="7" s="1"/>
  <c r="O787" i="7"/>
  <c r="L786" i="7"/>
  <c r="O786" i="7" s="1"/>
  <c r="I785" i="7"/>
  <c r="K785" i="7" s="1"/>
  <c r="K800" i="7"/>
  <c r="O806" i="7"/>
  <c r="L805" i="7"/>
  <c r="O805" i="7" s="1"/>
  <c r="P755" i="7"/>
  <c r="M754" i="7"/>
  <c r="P754" i="7" s="1"/>
  <c r="P420" i="7"/>
  <c r="P630" i="7"/>
  <c r="N789" i="7"/>
  <c r="K577" i="7"/>
  <c r="K675" i="7"/>
  <c r="I654" i="7"/>
  <c r="K654" i="7" s="1"/>
  <c r="M121" i="5"/>
  <c r="M119" i="5" s="1"/>
  <c r="M171" i="6"/>
  <c r="P171" i="6" s="1"/>
  <c r="M187" i="6"/>
  <c r="P187" i="6" s="1"/>
  <c r="K224" i="6"/>
  <c r="M263" i="6"/>
  <c r="P263" i="6" s="1"/>
  <c r="M321" i="6"/>
  <c r="P321" i="6" s="1"/>
  <c r="L546" i="6"/>
  <c r="L544" i="6" s="1"/>
  <c r="O557" i="6"/>
  <c r="I654" i="4"/>
  <c r="K654" i="4" s="1"/>
  <c r="L318" i="5"/>
  <c r="O318" i="5" s="1"/>
  <c r="L43" i="6"/>
  <c r="L41" i="6" s="1"/>
  <c r="P46" i="6"/>
  <c r="M68" i="6"/>
  <c r="P68" i="6" s="1"/>
  <c r="M72" i="6"/>
  <c r="P72" i="6" s="1"/>
  <c r="N26" i="6"/>
  <c r="N16" i="6" s="1"/>
  <c r="L238" i="6"/>
  <c r="O238" i="6" s="1"/>
  <c r="P266" i="6"/>
  <c r="M300" i="6"/>
  <c r="P300" i="6" s="1"/>
  <c r="L317" i="6"/>
  <c r="O317" i="6" s="1"/>
  <c r="P353" i="6"/>
  <c r="K359" i="6"/>
  <c r="K362" i="6"/>
  <c r="K374" i="6"/>
  <c r="K460" i="6"/>
  <c r="K672" i="4"/>
  <c r="L94" i="5"/>
  <c r="O94" i="5" s="1"/>
  <c r="L229" i="5"/>
  <c r="L59" i="6"/>
  <c r="O59" i="6" s="1"/>
  <c r="N68" i="6"/>
  <c r="N66" i="6" s="1"/>
  <c r="L121" i="6"/>
  <c r="L119" i="6" s="1"/>
  <c r="O119" i="6" s="1"/>
  <c r="O127" i="6"/>
  <c r="K176" i="6"/>
  <c r="P306" i="6"/>
  <c r="M317" i="6"/>
  <c r="P317" i="6" s="1"/>
  <c r="I434" i="6"/>
  <c r="I418" i="6" s="1"/>
  <c r="K418" i="6" s="1"/>
  <c r="K628" i="6"/>
  <c r="L429" i="4"/>
  <c r="O429" i="4" s="1"/>
  <c r="L657" i="4"/>
  <c r="L655" i="4" s="1"/>
  <c r="O655" i="4" s="1"/>
  <c r="O306" i="5"/>
  <c r="N44" i="6"/>
  <c r="P44" i="6" s="1"/>
  <c r="O49" i="6"/>
  <c r="O168" i="6"/>
  <c r="L183" i="6"/>
  <c r="L181" i="6" s="1"/>
  <c r="N334" i="6"/>
  <c r="K338" i="6"/>
  <c r="K360" i="6"/>
  <c r="N404" i="6"/>
  <c r="N402" i="6" s="1"/>
  <c r="M424" i="6"/>
  <c r="M422" i="6" s="1"/>
  <c r="L36" i="6"/>
  <c r="O36" i="6" s="1"/>
  <c r="P350" i="5"/>
  <c r="P170" i="6"/>
  <c r="L283" i="6"/>
  <c r="O283" i="6" s="1"/>
  <c r="M47" i="6"/>
  <c r="P47" i="6" s="1"/>
  <c r="L91" i="4"/>
  <c r="O91" i="4" s="1"/>
  <c r="L44" i="5"/>
  <c r="L47" i="5"/>
  <c r="O47" i="5" s="1"/>
  <c r="O140" i="5"/>
  <c r="K204" i="5"/>
  <c r="L209" i="5"/>
  <c r="O209" i="5" s="1"/>
  <c r="I233" i="5"/>
  <c r="K233" i="5" s="1"/>
  <c r="I112" i="6"/>
  <c r="K112" i="6" s="1"/>
  <c r="L134" i="6"/>
  <c r="L132" i="6" s="1"/>
  <c r="O132" i="6" s="1"/>
  <c r="L187" i="6"/>
  <c r="O187" i="6" s="1"/>
  <c r="L230" i="6"/>
  <c r="N264" i="6"/>
  <c r="O264" i="6" s="1"/>
  <c r="I297" i="6"/>
  <c r="K297" i="6" s="1"/>
  <c r="N300" i="6"/>
  <c r="N298" i="6" s="1"/>
  <c r="M351" i="6"/>
  <c r="P351" i="6" s="1"/>
  <c r="L405" i="6"/>
  <c r="O405" i="6" s="1"/>
  <c r="O456" i="6"/>
  <c r="K462" i="6"/>
  <c r="K538" i="6"/>
  <c r="J537" i="6"/>
  <c r="J522" i="6" s="1"/>
  <c r="I654" i="6"/>
  <c r="K675" i="6"/>
  <c r="K673" i="6"/>
  <c r="L55" i="6"/>
  <c r="L53" i="6" s="1"/>
  <c r="L122" i="6"/>
  <c r="O122" i="6" s="1"/>
  <c r="L229" i="6"/>
  <c r="L263" i="6"/>
  <c r="L261" i="6" s="1"/>
  <c r="L267" i="6"/>
  <c r="O267" i="6" s="1"/>
  <c r="M279" i="6"/>
  <c r="P279" i="6" s="1"/>
  <c r="J364" i="6"/>
  <c r="K370" i="6"/>
  <c r="K378" i="6"/>
  <c r="N317" i="5"/>
  <c r="N315" i="5" s="1"/>
  <c r="K385" i="5"/>
  <c r="M404" i="5"/>
  <c r="P404" i="5" s="1"/>
  <c r="M55" i="6"/>
  <c r="M53" i="6" s="1"/>
  <c r="L23" i="6"/>
  <c r="L21" i="6" s="1"/>
  <c r="N151" i="6"/>
  <c r="N149" i="6" s="1"/>
  <c r="O189" i="6"/>
  <c r="N279" i="6"/>
  <c r="N277" i="6" s="1"/>
  <c r="L446" i="6"/>
  <c r="O446" i="6" s="1"/>
  <c r="M660" i="6"/>
  <c r="P660" i="6" s="1"/>
  <c r="L657" i="6"/>
  <c r="L655" i="6" s="1"/>
  <c r="L658" i="3"/>
  <c r="O658" i="3" s="1"/>
  <c r="M304" i="5"/>
  <c r="P304" i="5" s="1"/>
  <c r="I314" i="5"/>
  <c r="K314" i="5" s="1"/>
  <c r="L334" i="5"/>
  <c r="O334" i="5" s="1"/>
  <c r="K365" i="5"/>
  <c r="N391" i="5"/>
  <c r="N389" i="5" s="1"/>
  <c r="M43" i="6"/>
  <c r="O46" i="6"/>
  <c r="I190" i="6"/>
  <c r="K190" i="6" s="1"/>
  <c r="L198" i="6"/>
  <c r="O198" i="6" s="1"/>
  <c r="N263" i="6"/>
  <c r="J288" i="6"/>
  <c r="J275" i="6" s="1"/>
  <c r="L301" i="6"/>
  <c r="O301" i="6" s="1"/>
  <c r="O303" i="6"/>
  <c r="O323" i="6"/>
  <c r="O394" i="6"/>
  <c r="K672" i="6"/>
  <c r="K370" i="2"/>
  <c r="L238" i="5"/>
  <c r="O238" i="5" s="1"/>
  <c r="K244" i="5"/>
  <c r="O348" i="5"/>
  <c r="L392" i="5"/>
  <c r="O392" i="5" s="1"/>
  <c r="I443" i="5"/>
  <c r="K443" i="5" s="1"/>
  <c r="K594" i="5"/>
  <c r="K823" i="5"/>
  <c r="N90" i="6"/>
  <c r="N88" i="6" s="1"/>
  <c r="N121" i="6"/>
  <c r="N119" i="6" s="1"/>
  <c r="I148" i="6"/>
  <c r="K148" i="6" s="1"/>
  <c r="P154" i="6"/>
  <c r="L228" i="6"/>
  <c r="M280" i="6"/>
  <c r="P280" i="6" s="1"/>
  <c r="P303" i="6"/>
  <c r="J327" i="6"/>
  <c r="K327" i="6" s="1"/>
  <c r="M347" i="6"/>
  <c r="M345" i="6" s="1"/>
  <c r="L391" i="6"/>
  <c r="O391" i="6" s="1"/>
  <c r="P394" i="6"/>
  <c r="L404" i="6"/>
  <c r="O404" i="6" s="1"/>
  <c r="K651" i="6"/>
  <c r="K674" i="6"/>
  <c r="K822" i="6"/>
  <c r="K825" i="6"/>
  <c r="K828" i="6"/>
  <c r="O658" i="6"/>
  <c r="J722" i="6"/>
  <c r="K821" i="6"/>
  <c r="K824" i="6"/>
  <c r="K827" i="6"/>
  <c r="N263" i="5"/>
  <c r="N261" i="5" s="1"/>
  <c r="P32" i="6"/>
  <c r="M29" i="6"/>
  <c r="M155" i="6"/>
  <c r="P155" i="6" s="1"/>
  <c r="P157" i="6"/>
  <c r="L470" i="6"/>
  <c r="O472" i="6"/>
  <c r="M472" i="6"/>
  <c r="L469" i="6"/>
  <c r="L33" i="6"/>
  <c r="I364" i="2"/>
  <c r="L94" i="4"/>
  <c r="O94" i="4" s="1"/>
  <c r="L263" i="4"/>
  <c r="L261" i="4" s="1"/>
  <c r="M55" i="5"/>
  <c r="M53" i="5" s="1"/>
  <c r="N121" i="5"/>
  <c r="N135" i="5"/>
  <c r="P135" i="5" s="1"/>
  <c r="L138" i="5"/>
  <c r="O138" i="5" s="1"/>
  <c r="N267" i="5"/>
  <c r="N279" i="5"/>
  <c r="N277" i="5" s="1"/>
  <c r="L408" i="5"/>
  <c r="O408" i="5" s="1"/>
  <c r="J721" i="5"/>
  <c r="P25" i="6"/>
  <c r="M15" i="6"/>
  <c r="N29" i="6"/>
  <c r="O54" i="6"/>
  <c r="M56" i="6"/>
  <c r="P56" i="6" s="1"/>
  <c r="P58" i="6"/>
  <c r="K79" i="6"/>
  <c r="I77" i="6"/>
  <c r="L91" i="6"/>
  <c r="P96" i="6"/>
  <c r="M90" i="6"/>
  <c r="N135" i="6"/>
  <c r="P166" i="6"/>
  <c r="N184" i="6"/>
  <c r="O184" i="6" s="1"/>
  <c r="N183" i="6"/>
  <c r="O282" i="6"/>
  <c r="L279" i="6"/>
  <c r="L280" i="6"/>
  <c r="O280" i="6" s="1"/>
  <c r="L331" i="6"/>
  <c r="O331" i="6" s="1"/>
  <c r="O333" i="6"/>
  <c r="L330" i="6"/>
  <c r="I76" i="6"/>
  <c r="K82" i="6"/>
  <c r="L167" i="6"/>
  <c r="O173" i="6"/>
  <c r="P333" i="6"/>
  <c r="M331" i="6"/>
  <c r="P331" i="6" s="1"/>
  <c r="L230" i="3"/>
  <c r="P93" i="5"/>
  <c r="J143" i="5"/>
  <c r="J131" i="5" s="1"/>
  <c r="I208" i="5"/>
  <c r="K208" i="5" s="1"/>
  <c r="P333" i="5"/>
  <c r="P410" i="5"/>
  <c r="K649" i="5"/>
  <c r="K824" i="5"/>
  <c r="N15" i="6"/>
  <c r="M26" i="6"/>
  <c r="N23" i="6"/>
  <c r="N21" i="6" s="1"/>
  <c r="O58" i="6"/>
  <c r="N55" i="6"/>
  <c r="N53" i="6" s="1"/>
  <c r="O67" i="6"/>
  <c r="L171" i="6"/>
  <c r="O171" i="6" s="1"/>
  <c r="O329" i="6"/>
  <c r="P137" i="6"/>
  <c r="M134" i="6"/>
  <c r="P134" i="6" s="1"/>
  <c r="K146" i="5"/>
  <c r="N167" i="5"/>
  <c r="N165" i="5" s="1"/>
  <c r="L94" i="6"/>
  <c r="O94" i="6" s="1"/>
  <c r="O96" i="6"/>
  <c r="K115" i="6"/>
  <c r="M122" i="6"/>
  <c r="P122" i="6" s="1"/>
  <c r="P124" i="6"/>
  <c r="M121" i="6"/>
  <c r="P121" i="6" s="1"/>
  <c r="M135" i="6"/>
  <c r="P135" i="6" s="1"/>
  <c r="K287" i="6"/>
  <c r="L334" i="6"/>
  <c r="O334" i="6" s="1"/>
  <c r="O336" i="6"/>
  <c r="M348" i="6"/>
  <c r="P348" i="6" s="1"/>
  <c r="P350" i="6"/>
  <c r="O264" i="5"/>
  <c r="O353" i="5"/>
  <c r="P67" i="6"/>
  <c r="M125" i="6"/>
  <c r="P125" i="6" s="1"/>
  <c r="P127" i="6"/>
  <c r="I130" i="6"/>
  <c r="K130" i="6" s="1"/>
  <c r="K146" i="6"/>
  <c r="O186" i="6"/>
  <c r="K225" i="6"/>
  <c r="O351" i="5"/>
  <c r="P12" i="6"/>
  <c r="M9" i="6"/>
  <c r="O93" i="6"/>
  <c r="L90" i="6"/>
  <c r="M267" i="5"/>
  <c r="P267" i="5" s="1"/>
  <c r="K99" i="6"/>
  <c r="I87" i="6"/>
  <c r="K87" i="6" s="1"/>
  <c r="K204" i="6"/>
  <c r="I197" i="6"/>
  <c r="K197" i="6" s="1"/>
  <c r="M330" i="6"/>
  <c r="L632" i="6"/>
  <c r="O632" i="6" s="1"/>
  <c r="O634" i="6"/>
  <c r="M634" i="6"/>
  <c r="L631" i="6"/>
  <c r="P807" i="6"/>
  <c r="M805" i="6"/>
  <c r="P805" i="6" s="1"/>
  <c r="L167" i="5"/>
  <c r="L165" i="5" s="1"/>
  <c r="P266" i="5"/>
  <c r="N347" i="5"/>
  <c r="N345" i="5" s="1"/>
  <c r="P353" i="5"/>
  <c r="K822" i="5"/>
  <c r="M23" i="6"/>
  <c r="O74" i="6"/>
  <c r="L26" i="6"/>
  <c r="P186" i="6"/>
  <c r="I233" i="6"/>
  <c r="K233" i="6" s="1"/>
  <c r="I237" i="6"/>
  <c r="P316" i="6"/>
  <c r="N318" i="6"/>
  <c r="N317" i="6"/>
  <c r="N315" i="6" s="1"/>
  <c r="K365" i="6"/>
  <c r="O390" i="6"/>
  <c r="L15" i="6"/>
  <c r="L29" i="6"/>
  <c r="P61" i="6"/>
  <c r="N91" i="6"/>
  <c r="P91" i="6" s="1"/>
  <c r="P93" i="6"/>
  <c r="J143" i="6"/>
  <c r="J131" i="6" s="1"/>
  <c r="O346" i="6"/>
  <c r="N347" i="6"/>
  <c r="N345" i="6" s="1"/>
  <c r="O445" i="6"/>
  <c r="P755" i="6"/>
  <c r="M754" i="6"/>
  <c r="P754" i="6" s="1"/>
  <c r="M151" i="6"/>
  <c r="K438" i="6"/>
  <c r="J592" i="6"/>
  <c r="K592" i="6" s="1"/>
  <c r="K593" i="6"/>
  <c r="L68" i="6"/>
  <c r="O68" i="6" s="1"/>
  <c r="O170" i="6"/>
  <c r="O353" i="6"/>
  <c r="K372" i="6"/>
  <c r="O350" i="6"/>
  <c r="N421" i="6"/>
  <c r="N422" i="6"/>
  <c r="N472" i="6"/>
  <c r="L547" i="6"/>
  <c r="M549" i="6"/>
  <c r="N631" i="6"/>
  <c r="N629" i="6" s="1"/>
  <c r="N632" i="6"/>
  <c r="O660" i="6"/>
  <c r="J654" i="6"/>
  <c r="K669" i="6"/>
  <c r="N687" i="6"/>
  <c r="O690" i="6"/>
  <c r="N688" i="6"/>
  <c r="I785" i="6"/>
  <c r="K785" i="6" s="1"/>
  <c r="K800" i="6"/>
  <c r="O806" i="6"/>
  <c r="L805" i="6"/>
  <c r="O805" i="6" s="1"/>
  <c r="M405" i="6"/>
  <c r="P405" i="6" s="1"/>
  <c r="P407" i="6"/>
  <c r="N549" i="6"/>
  <c r="K569" i="6"/>
  <c r="N657" i="6"/>
  <c r="N655" i="6" s="1"/>
  <c r="I248" i="6"/>
  <c r="K248" i="6" s="1"/>
  <c r="P403" i="6"/>
  <c r="L447" i="6"/>
  <c r="O447" i="6" s="1"/>
  <c r="O449" i="6"/>
  <c r="P503" i="6"/>
  <c r="M502" i="6"/>
  <c r="P502" i="6" s="1"/>
  <c r="P738" i="6"/>
  <c r="M737" i="6"/>
  <c r="P737" i="6" s="1"/>
  <c r="P771" i="6"/>
  <c r="M770" i="6"/>
  <c r="P770" i="6" s="1"/>
  <c r="P788" i="6"/>
  <c r="M786" i="6"/>
  <c r="P786" i="6" s="1"/>
  <c r="I364" i="6"/>
  <c r="K381" i="6"/>
  <c r="M408" i="6"/>
  <c r="P408" i="6" s="1"/>
  <c r="P410" i="6"/>
  <c r="P446" i="6"/>
  <c r="M444" i="6"/>
  <c r="K561" i="6"/>
  <c r="K649" i="6"/>
  <c r="P656" i="6"/>
  <c r="O787" i="6"/>
  <c r="L786" i="6"/>
  <c r="O786" i="6" s="1"/>
  <c r="L526" i="6"/>
  <c r="O526" i="6" s="1"/>
  <c r="O791" i="6"/>
  <c r="J433" i="6"/>
  <c r="L477" i="6"/>
  <c r="O477" i="6" s="1"/>
  <c r="M300" i="3"/>
  <c r="M298" i="3" s="1"/>
  <c r="M304" i="4"/>
  <c r="P304" i="4" s="1"/>
  <c r="M59" i="5"/>
  <c r="P59" i="5" s="1"/>
  <c r="L69" i="5"/>
  <c r="O69" i="5" s="1"/>
  <c r="O93" i="5"/>
  <c r="M138" i="5"/>
  <c r="P138" i="5" s="1"/>
  <c r="M167" i="5"/>
  <c r="M165" i="5" s="1"/>
  <c r="P170" i="5"/>
  <c r="N183" i="5"/>
  <c r="N181" i="5" s="1"/>
  <c r="I297" i="5"/>
  <c r="K297" i="5" s="1"/>
  <c r="M351" i="5"/>
  <c r="P351" i="5" s="1"/>
  <c r="K369" i="5"/>
  <c r="N392" i="5"/>
  <c r="M395" i="5"/>
  <c r="P395" i="5" s="1"/>
  <c r="L404" i="5"/>
  <c r="O404" i="5" s="1"/>
  <c r="M472" i="5"/>
  <c r="M470" i="5" s="1"/>
  <c r="K651" i="5"/>
  <c r="K821" i="5"/>
  <c r="L230" i="4"/>
  <c r="M134" i="5"/>
  <c r="M300" i="5"/>
  <c r="M298" i="5" s="1"/>
  <c r="M264" i="5"/>
  <c r="P264" i="5" s="1"/>
  <c r="P333" i="4"/>
  <c r="O58" i="5"/>
  <c r="O137" i="5"/>
  <c r="O269" i="5"/>
  <c r="K372" i="5"/>
  <c r="O58" i="4"/>
  <c r="M43" i="5"/>
  <c r="M41" i="5" s="1"/>
  <c r="L56" i="5"/>
  <c r="O56" i="5" s="1"/>
  <c r="P58" i="5"/>
  <c r="M91" i="5"/>
  <c r="P91" i="5" s="1"/>
  <c r="L135" i="5"/>
  <c r="P137" i="5"/>
  <c r="L279" i="5"/>
  <c r="O279" i="5" s="1"/>
  <c r="J364" i="5"/>
  <c r="K359" i="3"/>
  <c r="K828" i="3"/>
  <c r="L167" i="4"/>
  <c r="L165" i="4" s="1"/>
  <c r="L198" i="5"/>
  <c r="O198" i="5" s="1"/>
  <c r="P285" i="5"/>
  <c r="K338" i="5"/>
  <c r="M348" i="5"/>
  <c r="P348" i="5" s="1"/>
  <c r="K359" i="5"/>
  <c r="K362" i="5"/>
  <c r="K379" i="5"/>
  <c r="K647" i="5"/>
  <c r="K828" i="5"/>
  <c r="K673" i="5"/>
  <c r="M167" i="2"/>
  <c r="P167" i="2" s="1"/>
  <c r="P154" i="4"/>
  <c r="K255" i="4"/>
  <c r="L391" i="4"/>
  <c r="O391" i="4" s="1"/>
  <c r="J721" i="4"/>
  <c r="L72" i="5"/>
  <c r="O72" i="5" s="1"/>
  <c r="M94" i="5"/>
  <c r="P94" i="5" s="1"/>
  <c r="L122" i="5"/>
  <c r="O122" i="5" s="1"/>
  <c r="M152" i="5"/>
  <c r="P152" i="5" s="1"/>
  <c r="K159" i="5"/>
  <c r="N184" i="5"/>
  <c r="P189" i="5"/>
  <c r="M263" i="5"/>
  <c r="M279" i="5"/>
  <c r="P279" i="5" s="1"/>
  <c r="K287" i="5"/>
  <c r="P303" i="5"/>
  <c r="N318" i="5"/>
  <c r="L405" i="5"/>
  <c r="O405" i="5" s="1"/>
  <c r="O449" i="5"/>
  <c r="L632" i="5"/>
  <c r="O632" i="5" s="1"/>
  <c r="M634" i="5"/>
  <c r="M631" i="5" s="1"/>
  <c r="M629" i="5" s="1"/>
  <c r="P629" i="5" s="1"/>
  <c r="K674" i="5"/>
  <c r="M68" i="3"/>
  <c r="M66" i="3" s="1"/>
  <c r="J721" i="3"/>
  <c r="L304" i="4"/>
  <c r="O304" i="4" s="1"/>
  <c r="K338" i="4"/>
  <c r="P49" i="5"/>
  <c r="L68" i="5"/>
  <c r="O68" i="5" s="1"/>
  <c r="L90" i="5"/>
  <c r="M122" i="5"/>
  <c r="P122" i="5" s="1"/>
  <c r="I143" i="5"/>
  <c r="O154" i="5"/>
  <c r="L321" i="5"/>
  <c r="O321" i="5" s="1"/>
  <c r="L347" i="5"/>
  <c r="L345" i="5" s="1"/>
  <c r="K355" i="5"/>
  <c r="K374" i="5"/>
  <c r="M405" i="5"/>
  <c r="P405" i="5" s="1"/>
  <c r="O407" i="5"/>
  <c r="O660" i="5"/>
  <c r="K669" i="5"/>
  <c r="L267" i="4"/>
  <c r="O267" i="4" s="1"/>
  <c r="L477" i="4"/>
  <c r="O477" i="4" s="1"/>
  <c r="N55" i="5"/>
  <c r="N53" i="5" s="1"/>
  <c r="N68" i="5"/>
  <c r="N66" i="5" s="1"/>
  <c r="I76" i="5"/>
  <c r="M90" i="5"/>
  <c r="M88" i="5" s="1"/>
  <c r="P124" i="5"/>
  <c r="P154" i="5"/>
  <c r="P168" i="5"/>
  <c r="L217" i="5"/>
  <c r="O217" i="5" s="1"/>
  <c r="L300" i="5"/>
  <c r="O303" i="5"/>
  <c r="L317" i="5"/>
  <c r="O317" i="5" s="1"/>
  <c r="J327" i="5"/>
  <c r="K327" i="5" s="1"/>
  <c r="M392" i="5"/>
  <c r="P392" i="5" s="1"/>
  <c r="P407" i="5"/>
  <c r="L526" i="5"/>
  <c r="O526" i="5" s="1"/>
  <c r="M549" i="5"/>
  <c r="L657" i="5"/>
  <c r="O657" i="5" s="1"/>
  <c r="N391" i="4"/>
  <c r="N389" i="4" s="1"/>
  <c r="J722" i="4"/>
  <c r="L91" i="5"/>
  <c r="O91" i="5" s="1"/>
  <c r="O186" i="5"/>
  <c r="P282" i="5"/>
  <c r="K340" i="5"/>
  <c r="L687" i="5"/>
  <c r="O687" i="5" s="1"/>
  <c r="O690" i="5"/>
  <c r="L33" i="5"/>
  <c r="L31" i="5" s="1"/>
  <c r="O59" i="5"/>
  <c r="P61" i="5"/>
  <c r="I442" i="5"/>
  <c r="K442" i="5" s="1"/>
  <c r="K827" i="5"/>
  <c r="P127" i="4"/>
  <c r="M125" i="4"/>
  <c r="P125" i="4" s="1"/>
  <c r="N94" i="5"/>
  <c r="N90" i="5"/>
  <c r="M121" i="4"/>
  <c r="M119" i="4" s="1"/>
  <c r="P119" i="4" s="1"/>
  <c r="P36" i="5"/>
  <c r="M34" i="5"/>
  <c r="P34" i="5" s="1"/>
  <c r="O54" i="5"/>
  <c r="I112" i="5"/>
  <c r="K112" i="5" s="1"/>
  <c r="K115" i="5"/>
  <c r="L134" i="5"/>
  <c r="M184" i="5"/>
  <c r="M183" i="5"/>
  <c r="M23" i="5"/>
  <c r="P186" i="5"/>
  <c r="P96" i="3"/>
  <c r="M94" i="3"/>
  <c r="P94" i="3" s="1"/>
  <c r="L69" i="4"/>
  <c r="O69" i="4" s="1"/>
  <c r="L68" i="4"/>
  <c r="L66" i="4" s="1"/>
  <c r="O66" i="4" s="1"/>
  <c r="O19" i="5"/>
  <c r="L125" i="5"/>
  <c r="O125" i="5" s="1"/>
  <c r="O127" i="5"/>
  <c r="L121" i="5"/>
  <c r="L26" i="5"/>
  <c r="O133" i="5"/>
  <c r="M90" i="3"/>
  <c r="M88" i="3" s="1"/>
  <c r="M91" i="3"/>
  <c r="L29" i="5"/>
  <c r="O35" i="5"/>
  <c r="L15" i="5"/>
  <c r="N23" i="5"/>
  <c r="N44" i="5"/>
  <c r="O46" i="5"/>
  <c r="N43" i="5"/>
  <c r="M168" i="4"/>
  <c r="P168" i="4" s="1"/>
  <c r="M167" i="4"/>
  <c r="M165" i="4" s="1"/>
  <c r="N15" i="5"/>
  <c r="P32" i="5"/>
  <c r="M29" i="5"/>
  <c r="M12" i="5"/>
  <c r="O42" i="5"/>
  <c r="M72" i="5"/>
  <c r="P72" i="5" s="1"/>
  <c r="P74" i="5"/>
  <c r="M26" i="5"/>
  <c r="M24" i="5" s="1"/>
  <c r="M68" i="5"/>
  <c r="P68" i="5" s="1"/>
  <c r="O182" i="5"/>
  <c r="O154" i="4"/>
  <c r="L152" i="4"/>
  <c r="O152" i="4" s="1"/>
  <c r="I77" i="5"/>
  <c r="K87" i="5"/>
  <c r="K99" i="5"/>
  <c r="M318" i="5"/>
  <c r="P318" i="5" s="1"/>
  <c r="P320" i="5"/>
  <c r="M279" i="2"/>
  <c r="N183" i="3"/>
  <c r="N181" i="3" s="1"/>
  <c r="I190" i="4"/>
  <c r="K190" i="4" s="1"/>
  <c r="I197" i="4"/>
  <c r="K197" i="4" s="1"/>
  <c r="L12" i="5"/>
  <c r="O61" i="5"/>
  <c r="N151" i="5"/>
  <c r="N149" i="5" s="1"/>
  <c r="O170" i="5"/>
  <c r="L168" i="5"/>
  <c r="O168" i="5" s="1"/>
  <c r="O331" i="5"/>
  <c r="P390" i="5"/>
  <c r="L395" i="5"/>
  <c r="O395" i="5" s="1"/>
  <c r="P468" i="5"/>
  <c r="N525" i="5"/>
  <c r="N523" i="5" s="1"/>
  <c r="N526" i="5"/>
  <c r="P687" i="5"/>
  <c r="M685" i="5"/>
  <c r="P685" i="5" s="1"/>
  <c r="I417" i="5"/>
  <c r="P58" i="4"/>
  <c r="O74" i="4"/>
  <c r="L171" i="4"/>
  <c r="O171" i="4" s="1"/>
  <c r="L23" i="5"/>
  <c r="P46" i="5"/>
  <c r="J226" i="5"/>
  <c r="J180" i="5" s="1"/>
  <c r="M321" i="5"/>
  <c r="P321" i="5" s="1"/>
  <c r="P323" i="5"/>
  <c r="P336" i="5"/>
  <c r="M330" i="5"/>
  <c r="K370" i="5"/>
  <c r="M545" i="5"/>
  <c r="P555" i="5"/>
  <c r="O787" i="5"/>
  <c r="L786" i="5"/>
  <c r="O786" i="5" s="1"/>
  <c r="N469" i="5"/>
  <c r="O472" i="5"/>
  <c r="N470" i="5"/>
  <c r="K538" i="5"/>
  <c r="J537" i="5"/>
  <c r="J522" i="5" s="1"/>
  <c r="O93" i="2"/>
  <c r="L263" i="5"/>
  <c r="O266" i="5"/>
  <c r="N408" i="5"/>
  <c r="N404" i="5"/>
  <c r="N402" i="5" s="1"/>
  <c r="O420" i="5"/>
  <c r="N422" i="5"/>
  <c r="O422" i="5" s="1"/>
  <c r="N421" i="5"/>
  <c r="N419" i="5" s="1"/>
  <c r="K435" i="5"/>
  <c r="J433" i="5"/>
  <c r="J417" i="5" s="1"/>
  <c r="L249" i="5"/>
  <c r="O249" i="5" s="1"/>
  <c r="L228" i="5"/>
  <c r="N55" i="4"/>
  <c r="N53" i="4" s="1"/>
  <c r="M59" i="4"/>
  <c r="P59" i="4" s="1"/>
  <c r="L228" i="4"/>
  <c r="P269" i="4"/>
  <c r="K359" i="4"/>
  <c r="K355" i="4"/>
  <c r="N404" i="4"/>
  <c r="N402" i="4" s="1"/>
  <c r="N26" i="5"/>
  <c r="N16" i="5" s="1"/>
  <c r="P54" i="5"/>
  <c r="P56" i="5"/>
  <c r="P71" i="5"/>
  <c r="P127" i="5"/>
  <c r="O157" i="5"/>
  <c r="N228" i="5"/>
  <c r="L231" i="5"/>
  <c r="M317" i="5"/>
  <c r="M523" i="5"/>
  <c r="P523" i="5" s="1"/>
  <c r="P524" i="5"/>
  <c r="O456" i="5"/>
  <c r="L446" i="5"/>
  <c r="K569" i="3"/>
  <c r="P46" i="4"/>
  <c r="N347" i="4"/>
  <c r="N345" i="4" s="1"/>
  <c r="K360" i="4"/>
  <c r="K378" i="4"/>
  <c r="K821" i="4"/>
  <c r="K824" i="4"/>
  <c r="K827" i="4"/>
  <c r="P25" i="5"/>
  <c r="M15" i="5"/>
  <c r="N33" i="5"/>
  <c r="L36" i="5"/>
  <c r="L55" i="5"/>
  <c r="K130" i="5"/>
  <c r="L151" i="5"/>
  <c r="P173" i="5"/>
  <c r="O316" i="5"/>
  <c r="O755" i="5"/>
  <c r="L754" i="5"/>
  <c r="O754" i="5" s="1"/>
  <c r="P166" i="5"/>
  <c r="L171" i="5"/>
  <c r="O171" i="5" s="1"/>
  <c r="I174" i="5"/>
  <c r="P182" i="5"/>
  <c r="L184" i="5"/>
  <c r="L187" i="5"/>
  <c r="O187" i="5" s="1"/>
  <c r="O262" i="5"/>
  <c r="P278" i="5"/>
  <c r="L280" i="5"/>
  <c r="O280" i="5" s="1"/>
  <c r="L283" i="5"/>
  <c r="O283" i="5" s="1"/>
  <c r="O299" i="5"/>
  <c r="L330" i="5"/>
  <c r="M331" i="5"/>
  <c r="P331" i="5" s="1"/>
  <c r="O333" i="5"/>
  <c r="O350" i="5"/>
  <c r="K378" i="5"/>
  <c r="I522" i="5"/>
  <c r="K522" i="5" s="1"/>
  <c r="O686" i="5"/>
  <c r="P755" i="5"/>
  <c r="M754" i="5"/>
  <c r="P754" i="5" s="1"/>
  <c r="N789" i="5"/>
  <c r="I364" i="5"/>
  <c r="L639" i="5"/>
  <c r="O639" i="5" s="1"/>
  <c r="L631" i="5"/>
  <c r="O631" i="5" s="1"/>
  <c r="L737" i="5"/>
  <c r="O737" i="5" s="1"/>
  <c r="L770" i="5"/>
  <c r="O770" i="5" s="1"/>
  <c r="O424" i="5"/>
  <c r="O535" i="5"/>
  <c r="L525" i="5"/>
  <c r="L533" i="5"/>
  <c r="O533" i="5" s="1"/>
  <c r="P630" i="5"/>
  <c r="I785" i="5"/>
  <c r="K785" i="5" s="1"/>
  <c r="K800" i="5"/>
  <c r="P807" i="5"/>
  <c r="M805" i="5"/>
  <c r="P805" i="5" s="1"/>
  <c r="I275" i="5"/>
  <c r="K275" i="5" s="1"/>
  <c r="J288" i="5"/>
  <c r="J275" i="5" s="1"/>
  <c r="M347" i="5"/>
  <c r="K381" i="5"/>
  <c r="L391" i="5"/>
  <c r="O391" i="5" s="1"/>
  <c r="M424" i="5"/>
  <c r="O504" i="5"/>
  <c r="L546" i="5"/>
  <c r="O546" i="5" s="1"/>
  <c r="O557" i="5"/>
  <c r="P738" i="5"/>
  <c r="M737" i="5"/>
  <c r="P737" i="5" s="1"/>
  <c r="P771" i="5"/>
  <c r="M770" i="5"/>
  <c r="P770" i="5" s="1"/>
  <c r="L789" i="5"/>
  <c r="O789" i="5" s="1"/>
  <c r="O791" i="5"/>
  <c r="O806" i="5"/>
  <c r="L805" i="5"/>
  <c r="O805" i="5" s="1"/>
  <c r="I248" i="5"/>
  <c r="K360" i="5"/>
  <c r="M391" i="5"/>
  <c r="P391" i="5" s="1"/>
  <c r="L421" i="5"/>
  <c r="O421" i="5" s="1"/>
  <c r="L477" i="5"/>
  <c r="O477" i="5" s="1"/>
  <c r="L469" i="5"/>
  <c r="N504" i="5"/>
  <c r="N502" i="5" s="1"/>
  <c r="N505" i="5"/>
  <c r="N547" i="5"/>
  <c r="O549" i="5"/>
  <c r="L555" i="5"/>
  <c r="O555" i="5" s="1"/>
  <c r="I559" i="5"/>
  <c r="K576" i="5"/>
  <c r="I592" i="5"/>
  <c r="K592" i="5" s="1"/>
  <c r="K593" i="5"/>
  <c r="P788" i="5"/>
  <c r="M786" i="5"/>
  <c r="P786" i="5" s="1"/>
  <c r="I654" i="5"/>
  <c r="K654" i="5" s="1"/>
  <c r="K675" i="5"/>
  <c r="J628" i="5"/>
  <c r="K628" i="5" s="1"/>
  <c r="N121" i="4"/>
  <c r="N119" i="4" s="1"/>
  <c r="M55" i="4"/>
  <c r="M53" i="4" s="1"/>
  <c r="M134" i="4"/>
  <c r="P134" i="4" s="1"/>
  <c r="L155" i="4"/>
  <c r="O155" i="4" s="1"/>
  <c r="L231" i="4"/>
  <c r="M280" i="4"/>
  <c r="P280" i="4" s="1"/>
  <c r="L546" i="4"/>
  <c r="L544" i="4" s="1"/>
  <c r="O544" i="4" s="1"/>
  <c r="L228" i="3"/>
  <c r="M263" i="3"/>
  <c r="P263" i="3" s="1"/>
  <c r="L59" i="4"/>
  <c r="O59" i="4" s="1"/>
  <c r="I130" i="4"/>
  <c r="K130" i="4" s="1"/>
  <c r="L209" i="4"/>
  <c r="O209" i="4" s="1"/>
  <c r="L300" i="4"/>
  <c r="P320" i="3"/>
  <c r="P350" i="3"/>
  <c r="K360" i="3"/>
  <c r="L36" i="4"/>
  <c r="L34" i="4" s="1"/>
  <c r="O34" i="4" s="1"/>
  <c r="L301" i="4"/>
  <c r="O301" i="4" s="1"/>
  <c r="L547" i="4"/>
  <c r="O71" i="4"/>
  <c r="K224" i="4"/>
  <c r="M279" i="4"/>
  <c r="P279" i="4" s="1"/>
  <c r="L23" i="4"/>
  <c r="N151" i="4"/>
  <c r="N149" i="4" s="1"/>
  <c r="I260" i="4"/>
  <c r="K260" i="4" s="1"/>
  <c r="K340" i="4"/>
  <c r="K369" i="4"/>
  <c r="K822" i="4"/>
  <c r="K828" i="4"/>
  <c r="M122" i="4"/>
  <c r="P122" i="4" s="1"/>
  <c r="N167" i="4"/>
  <c r="P170" i="4"/>
  <c r="L238" i="4"/>
  <c r="O238" i="4" s="1"/>
  <c r="M263" i="4"/>
  <c r="M261" i="4" s="1"/>
  <c r="N351" i="4"/>
  <c r="P351" i="4" s="1"/>
  <c r="P353" i="4"/>
  <c r="L317" i="3"/>
  <c r="L315" i="3" s="1"/>
  <c r="L43" i="4"/>
  <c r="L41" i="4" s="1"/>
  <c r="M56" i="4"/>
  <c r="P56" i="4" s="1"/>
  <c r="P124" i="4"/>
  <c r="M321" i="4"/>
  <c r="P321" i="4" s="1"/>
  <c r="M405" i="4"/>
  <c r="P405" i="4" s="1"/>
  <c r="L421" i="4"/>
  <c r="O421" i="4" s="1"/>
  <c r="O528" i="4"/>
  <c r="K576" i="4"/>
  <c r="L321" i="3"/>
  <c r="O321" i="3" s="1"/>
  <c r="L33" i="4"/>
  <c r="L217" i="4"/>
  <c r="O217" i="4" s="1"/>
  <c r="N330" i="4"/>
  <c r="N328" i="4" s="1"/>
  <c r="M424" i="4"/>
  <c r="L525" i="4"/>
  <c r="N26" i="4"/>
  <c r="N16" i="4" s="1"/>
  <c r="N14" i="4" s="1"/>
  <c r="O140" i="4"/>
  <c r="K176" i="4"/>
  <c r="O266" i="4"/>
  <c r="K325" i="4"/>
  <c r="P140" i="3"/>
  <c r="K379" i="3"/>
  <c r="P96" i="4"/>
  <c r="J143" i="4"/>
  <c r="J131" i="4" s="1"/>
  <c r="K362" i="4"/>
  <c r="K385" i="4"/>
  <c r="K559" i="4"/>
  <c r="K823" i="4"/>
  <c r="N279" i="4"/>
  <c r="N277" i="4" s="1"/>
  <c r="M301" i="4"/>
  <c r="P301" i="4" s="1"/>
  <c r="L789" i="4"/>
  <c r="O789" i="4" s="1"/>
  <c r="O791" i="4"/>
  <c r="L134" i="4"/>
  <c r="O186" i="4"/>
  <c r="I276" i="3"/>
  <c r="K276" i="3" s="1"/>
  <c r="N330" i="3"/>
  <c r="N328" i="3" s="1"/>
  <c r="M404" i="3"/>
  <c r="M402" i="3" s="1"/>
  <c r="P402" i="3" s="1"/>
  <c r="O46" i="4"/>
  <c r="L56" i="4"/>
  <c r="O56" i="4" s="1"/>
  <c r="P93" i="4"/>
  <c r="P157" i="4"/>
  <c r="L183" i="4"/>
  <c r="P186" i="4"/>
  <c r="M283" i="4"/>
  <c r="P283" i="4" s="1"/>
  <c r="K288" i="4"/>
  <c r="M300" i="4"/>
  <c r="P300" i="4" s="1"/>
  <c r="O320" i="4"/>
  <c r="M334" i="4"/>
  <c r="P334" i="4" s="1"/>
  <c r="P394" i="4"/>
  <c r="L447" i="4"/>
  <c r="M449" i="4"/>
  <c r="L446" i="4"/>
  <c r="L444" i="4" s="1"/>
  <c r="O444" i="4" s="1"/>
  <c r="M547" i="4"/>
  <c r="M546" i="4"/>
  <c r="P546" i="4" s="1"/>
  <c r="O687" i="4"/>
  <c r="L685" i="4"/>
  <c r="O685" i="4" s="1"/>
  <c r="O690" i="4"/>
  <c r="L688" i="4"/>
  <c r="O688" i="4" s="1"/>
  <c r="K271" i="3"/>
  <c r="L454" i="3"/>
  <c r="O454" i="3" s="1"/>
  <c r="K594" i="3"/>
  <c r="O93" i="4"/>
  <c r="I208" i="4"/>
  <c r="K208" i="4" s="1"/>
  <c r="J288" i="4"/>
  <c r="J275" i="4" s="1"/>
  <c r="L788" i="4"/>
  <c r="O788" i="4" s="1"/>
  <c r="N43" i="3"/>
  <c r="N41" i="3" s="1"/>
  <c r="O56" i="3"/>
  <c r="M72" i="3"/>
  <c r="P72" i="3" s="1"/>
  <c r="P154" i="3"/>
  <c r="M171" i="3"/>
  <c r="P171" i="3" s="1"/>
  <c r="K190" i="3"/>
  <c r="M68" i="4"/>
  <c r="M90" i="4"/>
  <c r="P173" i="4"/>
  <c r="M183" i="4"/>
  <c r="L187" i="4"/>
  <c r="O187" i="4" s="1"/>
  <c r="L264" i="4"/>
  <c r="O264" i="4" s="1"/>
  <c r="I276" i="4"/>
  <c r="K276" i="4" s="1"/>
  <c r="O285" i="4"/>
  <c r="M317" i="4"/>
  <c r="P320" i="4"/>
  <c r="M347" i="4"/>
  <c r="K370" i="4"/>
  <c r="M330" i="4"/>
  <c r="P154" i="2"/>
  <c r="N121" i="3"/>
  <c r="N119" i="3" s="1"/>
  <c r="K144" i="4"/>
  <c r="O184" i="4"/>
  <c r="K369" i="3"/>
  <c r="M391" i="3"/>
  <c r="P391" i="3" s="1"/>
  <c r="O49" i="4"/>
  <c r="L55" i="4"/>
  <c r="N68" i="4"/>
  <c r="N66" i="4" s="1"/>
  <c r="I86" i="4"/>
  <c r="K86" i="4" s="1"/>
  <c r="N90" i="4"/>
  <c r="O137" i="4"/>
  <c r="K159" i="4"/>
  <c r="L168" i="4"/>
  <c r="O168" i="4" s="1"/>
  <c r="O170" i="4"/>
  <c r="N183" i="4"/>
  <c r="N181" i="4" s="1"/>
  <c r="P189" i="4"/>
  <c r="P266" i="4"/>
  <c r="P285" i="4"/>
  <c r="N317" i="4"/>
  <c r="N315" i="4" s="1"/>
  <c r="I364" i="4"/>
  <c r="K379" i="4"/>
  <c r="K651" i="4"/>
  <c r="I628" i="4"/>
  <c r="K628" i="4" s="1"/>
  <c r="P410" i="4"/>
  <c r="M408" i="4"/>
  <c r="P408" i="4" s="1"/>
  <c r="K100" i="3"/>
  <c r="M152" i="3"/>
  <c r="P152" i="3" s="1"/>
  <c r="O333" i="3"/>
  <c r="L26" i="4"/>
  <c r="O44" i="4"/>
  <c r="P91" i="4"/>
  <c r="P184" i="4"/>
  <c r="L198" i="4"/>
  <c r="O198" i="4" s="1"/>
  <c r="L229" i="4"/>
  <c r="M404" i="4"/>
  <c r="P404" i="4" s="1"/>
  <c r="L404" i="4"/>
  <c r="O410" i="4"/>
  <c r="J537" i="4"/>
  <c r="J522" i="4" s="1"/>
  <c r="K539" i="4"/>
  <c r="L639" i="4"/>
  <c r="O639" i="4" s="1"/>
  <c r="K673" i="4"/>
  <c r="L405" i="4"/>
  <c r="O405" i="4" s="1"/>
  <c r="K669" i="4"/>
  <c r="K674" i="4"/>
  <c r="L631" i="4"/>
  <c r="O631" i="4" s="1"/>
  <c r="I434" i="4"/>
  <c r="K434" i="4" s="1"/>
  <c r="I443" i="4"/>
  <c r="K443" i="4" s="1"/>
  <c r="K466" i="4"/>
  <c r="K620" i="4"/>
  <c r="P9" i="4"/>
  <c r="M183" i="2"/>
  <c r="M181" i="2" s="1"/>
  <c r="N279" i="2"/>
  <c r="N277" i="2" s="1"/>
  <c r="M43" i="3"/>
  <c r="M41" i="3" s="1"/>
  <c r="L209" i="3"/>
  <c r="O209" i="3" s="1"/>
  <c r="M264" i="3"/>
  <c r="P264" i="3" s="1"/>
  <c r="N279" i="3"/>
  <c r="N277" i="3" s="1"/>
  <c r="M347" i="3"/>
  <c r="M345" i="3" s="1"/>
  <c r="I443" i="3"/>
  <c r="K443" i="3" s="1"/>
  <c r="K824" i="3"/>
  <c r="N12" i="4"/>
  <c r="M19" i="4"/>
  <c r="N23" i="4"/>
  <c r="M26" i="4"/>
  <c r="M24" i="4" s="1"/>
  <c r="P32" i="4"/>
  <c r="M29" i="4"/>
  <c r="P49" i="4"/>
  <c r="I77" i="4"/>
  <c r="I76" i="4"/>
  <c r="K80" i="4"/>
  <c r="L122" i="4"/>
  <c r="O122" i="4" s="1"/>
  <c r="L151" i="4"/>
  <c r="O151" i="4" s="1"/>
  <c r="I233" i="4"/>
  <c r="K233" i="4" s="1"/>
  <c r="K244" i="4"/>
  <c r="I237" i="4"/>
  <c r="O32" i="4"/>
  <c r="L29" i="4"/>
  <c r="L230" i="2"/>
  <c r="L68" i="3"/>
  <c r="L66" i="3" s="1"/>
  <c r="M138" i="3"/>
  <c r="P138" i="3" s="1"/>
  <c r="M267" i="3"/>
  <c r="P267" i="3" s="1"/>
  <c r="I654" i="3"/>
  <c r="K654" i="3" s="1"/>
  <c r="K827" i="3"/>
  <c r="P12" i="4"/>
  <c r="N19" i="4"/>
  <c r="O25" i="4"/>
  <c r="L15" i="4"/>
  <c r="M43" i="4"/>
  <c r="O54" i="4"/>
  <c r="N414" i="4"/>
  <c r="O787" i="4"/>
  <c r="N788" i="4"/>
  <c r="N786" i="4" s="1"/>
  <c r="N789" i="4"/>
  <c r="I785" i="4"/>
  <c r="K785" i="4" s="1"/>
  <c r="K800" i="4"/>
  <c r="L267" i="2"/>
  <c r="O267" i="2" s="1"/>
  <c r="M318" i="3"/>
  <c r="P318" i="3" s="1"/>
  <c r="M348" i="3"/>
  <c r="P348" i="3" s="1"/>
  <c r="M470" i="3"/>
  <c r="P470" i="3" s="1"/>
  <c r="N43" i="4"/>
  <c r="L121" i="4"/>
  <c r="O121" i="4" s="1"/>
  <c r="K174" i="4"/>
  <c r="I164" i="4"/>
  <c r="K164" i="4" s="1"/>
  <c r="O346" i="4"/>
  <c r="M472" i="4"/>
  <c r="L470" i="4"/>
  <c r="O470" i="4" s="1"/>
  <c r="L469" i="4"/>
  <c r="O472" i="4"/>
  <c r="N631" i="4"/>
  <c r="N629" i="4" s="1"/>
  <c r="N632" i="4"/>
  <c r="M44" i="4"/>
  <c r="P44" i="4" s="1"/>
  <c r="M23" i="4"/>
  <c r="M69" i="3"/>
  <c r="P69" i="3" s="1"/>
  <c r="K193" i="3"/>
  <c r="O282" i="3"/>
  <c r="I112" i="4"/>
  <c r="K112" i="4" s="1"/>
  <c r="L125" i="4"/>
  <c r="O125" i="4" s="1"/>
  <c r="N134" i="4"/>
  <c r="N132" i="4" s="1"/>
  <c r="N267" i="4"/>
  <c r="N263" i="4"/>
  <c r="L348" i="4"/>
  <c r="O348" i="4" s="1"/>
  <c r="O350" i="4"/>
  <c r="L347" i="4"/>
  <c r="K372" i="4"/>
  <c r="J365" i="4"/>
  <c r="I442" i="4"/>
  <c r="K442" i="4" s="1"/>
  <c r="P71" i="3"/>
  <c r="K146" i="3"/>
  <c r="M151" i="3"/>
  <c r="M149" i="3" s="1"/>
  <c r="P189" i="3"/>
  <c r="M304" i="3"/>
  <c r="P304" i="3" s="1"/>
  <c r="M334" i="3"/>
  <c r="P334" i="3" s="1"/>
  <c r="M392" i="3"/>
  <c r="P392" i="3" s="1"/>
  <c r="M395" i="3"/>
  <c r="P395" i="3" s="1"/>
  <c r="I628" i="3"/>
  <c r="K628" i="3" s="1"/>
  <c r="L12" i="4"/>
  <c r="N33" i="4"/>
  <c r="O282" i="4"/>
  <c r="L279" i="4"/>
  <c r="L280" i="4"/>
  <c r="O280" i="4" s="1"/>
  <c r="P397" i="4"/>
  <c r="M391" i="4"/>
  <c r="M395" i="4"/>
  <c r="P395" i="4" s="1"/>
  <c r="P738" i="4"/>
  <c r="M737" i="4"/>
  <c r="P737" i="4" s="1"/>
  <c r="L331" i="4"/>
  <c r="O331" i="4" s="1"/>
  <c r="O333" i="4"/>
  <c r="L502" i="4"/>
  <c r="O502" i="4" s="1"/>
  <c r="P787" i="4"/>
  <c r="M786" i="4"/>
  <c r="P786" i="4" s="1"/>
  <c r="P71" i="4"/>
  <c r="P74" i="4"/>
  <c r="P137" i="4"/>
  <c r="P140" i="4"/>
  <c r="L249" i="4"/>
  <c r="N300" i="4"/>
  <c r="N298" i="4" s="1"/>
  <c r="M348" i="4"/>
  <c r="P348" i="4" s="1"/>
  <c r="L351" i="4"/>
  <c r="O353" i="4"/>
  <c r="P403" i="4"/>
  <c r="K435" i="4"/>
  <c r="J433" i="4"/>
  <c r="J417" i="4" s="1"/>
  <c r="P504" i="4"/>
  <c r="P686" i="4"/>
  <c r="M685" i="4"/>
  <c r="P685" i="4" s="1"/>
  <c r="P806" i="4"/>
  <c r="M805" i="4"/>
  <c r="P805" i="4" s="1"/>
  <c r="I143" i="4"/>
  <c r="P264" i="4"/>
  <c r="J327" i="4"/>
  <c r="K327" i="4" s="1"/>
  <c r="M331" i="4"/>
  <c r="P331" i="4" s="1"/>
  <c r="L334" i="4"/>
  <c r="O334" i="4" s="1"/>
  <c r="O336" i="4"/>
  <c r="P350" i="4"/>
  <c r="K381" i="4"/>
  <c r="J374" i="4"/>
  <c r="K374" i="4" s="1"/>
  <c r="L392" i="4"/>
  <c r="O392" i="4" s="1"/>
  <c r="O394" i="4"/>
  <c r="N467" i="4"/>
  <c r="K543" i="4"/>
  <c r="M754" i="4"/>
  <c r="P754" i="4" s="1"/>
  <c r="O323" i="4"/>
  <c r="O329" i="4"/>
  <c r="L422" i="4"/>
  <c r="O422" i="4" s="1"/>
  <c r="O424" i="4"/>
  <c r="I433" i="4"/>
  <c r="O503" i="4"/>
  <c r="I522" i="4"/>
  <c r="K522" i="4" s="1"/>
  <c r="K537" i="4"/>
  <c r="O549" i="4"/>
  <c r="N547" i="4"/>
  <c r="P262" i="4"/>
  <c r="L317" i="4"/>
  <c r="L330" i="4"/>
  <c r="L395" i="4"/>
  <c r="O395" i="4" s="1"/>
  <c r="O397" i="4"/>
  <c r="O449" i="4"/>
  <c r="N447" i="4"/>
  <c r="N469" i="4"/>
  <c r="P545" i="4"/>
  <c r="K593" i="4"/>
  <c r="L632" i="4"/>
  <c r="O632" i="4" s="1"/>
  <c r="O634" i="4"/>
  <c r="N770" i="4"/>
  <c r="L279" i="3"/>
  <c r="M44" i="3"/>
  <c r="P44" i="3" s="1"/>
  <c r="M134" i="2"/>
  <c r="P134" i="2" s="1"/>
  <c r="M138" i="2"/>
  <c r="P138" i="2" s="1"/>
  <c r="I275" i="2"/>
  <c r="K275" i="2" s="1"/>
  <c r="P46" i="3"/>
  <c r="L69" i="3"/>
  <c r="O69" i="3" s="1"/>
  <c r="L231" i="3"/>
  <c r="K255" i="3"/>
  <c r="L280" i="3"/>
  <c r="O280" i="3" s="1"/>
  <c r="L331" i="3"/>
  <c r="O331" i="3" s="1"/>
  <c r="K355" i="3"/>
  <c r="K385" i="3"/>
  <c r="M405" i="3"/>
  <c r="P405" i="3" s="1"/>
  <c r="P407" i="3"/>
  <c r="N68" i="3"/>
  <c r="N66" i="3" s="1"/>
  <c r="K215" i="3"/>
  <c r="M47" i="3"/>
  <c r="P47" i="3" s="1"/>
  <c r="K372" i="3"/>
  <c r="I442" i="3"/>
  <c r="K442" i="3" s="1"/>
  <c r="O472" i="3"/>
  <c r="O348" i="2"/>
  <c r="I143" i="3"/>
  <c r="I131" i="3" s="1"/>
  <c r="K208" i="3"/>
  <c r="O285" i="3"/>
  <c r="L300" i="3"/>
  <c r="L298" i="3" s="1"/>
  <c r="K378" i="3"/>
  <c r="L470" i="3"/>
  <c r="O470" i="3" s="1"/>
  <c r="L688" i="3"/>
  <c r="O688" i="3" s="1"/>
  <c r="K823" i="3"/>
  <c r="P350" i="2"/>
  <c r="O44" i="3"/>
  <c r="P58" i="3"/>
  <c r="L72" i="3"/>
  <c r="O72" i="3" s="1"/>
  <c r="I233" i="3"/>
  <c r="K233" i="3" s="1"/>
  <c r="O306" i="3"/>
  <c r="N317" i="3"/>
  <c r="N315" i="3" s="1"/>
  <c r="M317" i="3"/>
  <c r="J327" i="3"/>
  <c r="K327" i="3" s="1"/>
  <c r="K370" i="3"/>
  <c r="L477" i="3"/>
  <c r="O477" i="3" s="1"/>
  <c r="P46" i="2"/>
  <c r="M59" i="2"/>
  <c r="P59" i="2" s="1"/>
  <c r="L167" i="2"/>
  <c r="O167" i="2" s="1"/>
  <c r="L183" i="2"/>
  <c r="L181" i="2" s="1"/>
  <c r="N263" i="2"/>
  <c r="N261" i="2" s="1"/>
  <c r="J722" i="2"/>
  <c r="N55" i="3"/>
  <c r="N53" i="3" s="1"/>
  <c r="O58" i="3"/>
  <c r="K159" i="3"/>
  <c r="I148" i="3"/>
  <c r="K148" i="3" s="1"/>
  <c r="K822" i="3"/>
  <c r="P59" i="3"/>
  <c r="O140" i="3"/>
  <c r="L138" i="3"/>
  <c r="O138" i="3" s="1"/>
  <c r="N264" i="3"/>
  <c r="O264" i="3" s="1"/>
  <c r="N263" i="3"/>
  <c r="N261" i="3" s="1"/>
  <c r="M301" i="3"/>
  <c r="L639" i="3"/>
  <c r="O639" i="3" s="1"/>
  <c r="O641" i="3"/>
  <c r="I130" i="2"/>
  <c r="K130" i="2" s="1"/>
  <c r="O189" i="2"/>
  <c r="I216" i="2"/>
  <c r="K216" i="2" s="1"/>
  <c r="J722" i="3"/>
  <c r="L392" i="3"/>
  <c r="O392" i="3" s="1"/>
  <c r="O394" i="3"/>
  <c r="L391" i="3"/>
  <c r="O266" i="2"/>
  <c r="K338" i="2"/>
  <c r="O353" i="2"/>
  <c r="O479" i="2"/>
  <c r="O657" i="2"/>
  <c r="J721" i="2"/>
  <c r="L36" i="3"/>
  <c r="O36" i="3" s="1"/>
  <c r="I86" i="3"/>
  <c r="K86" i="3" s="1"/>
  <c r="L94" i="3"/>
  <c r="O94" i="3" s="1"/>
  <c r="O96" i="3"/>
  <c r="P124" i="3"/>
  <c r="M122" i="3"/>
  <c r="P122" i="3" s="1"/>
  <c r="M121" i="3"/>
  <c r="N135" i="3"/>
  <c r="P135" i="3" s="1"/>
  <c r="N134" i="3"/>
  <c r="N132" i="3" s="1"/>
  <c r="I297" i="3"/>
  <c r="K297" i="3" s="1"/>
  <c r="K309" i="3"/>
  <c r="O410" i="3"/>
  <c r="L404" i="3"/>
  <c r="O404" i="3" s="1"/>
  <c r="L421" i="3"/>
  <c r="L419" i="3" s="1"/>
  <c r="M424" i="3"/>
  <c r="M422" i="3" s="1"/>
  <c r="P422" i="3" s="1"/>
  <c r="M528" i="3"/>
  <c r="O528" i="3"/>
  <c r="N155" i="3"/>
  <c r="N151" i="3"/>
  <c r="O71" i="3"/>
  <c r="N167" i="3"/>
  <c r="N165" i="3" s="1"/>
  <c r="N171" i="3"/>
  <c r="K338" i="3"/>
  <c r="N404" i="3"/>
  <c r="N402" i="3" s="1"/>
  <c r="N405" i="3"/>
  <c r="K672" i="3"/>
  <c r="K675" i="3"/>
  <c r="K669" i="3"/>
  <c r="K673" i="3"/>
  <c r="O690" i="3"/>
  <c r="J143" i="3"/>
  <c r="M155" i="3"/>
  <c r="P155" i="3" s="1"/>
  <c r="L229" i="3"/>
  <c r="O266" i="3"/>
  <c r="P472" i="3"/>
  <c r="K260" i="3"/>
  <c r="K577" i="3"/>
  <c r="O791" i="3"/>
  <c r="K204" i="3"/>
  <c r="L217" i="3"/>
  <c r="O217" i="3" s="1"/>
  <c r="P280" i="3"/>
  <c r="J364" i="3"/>
  <c r="K465" i="3"/>
  <c r="M125" i="3"/>
  <c r="P125" i="3" s="1"/>
  <c r="N184" i="3"/>
  <c r="K362" i="3"/>
  <c r="K381" i="3"/>
  <c r="L657" i="3"/>
  <c r="L788" i="3"/>
  <c r="K821" i="3"/>
  <c r="P394" i="2"/>
  <c r="M392" i="2"/>
  <c r="P392" i="2" s="1"/>
  <c r="M391" i="2"/>
  <c r="M389" i="2" s="1"/>
  <c r="L301" i="2"/>
  <c r="O301" i="2" s="1"/>
  <c r="O303" i="2"/>
  <c r="P182" i="3"/>
  <c r="L59" i="3"/>
  <c r="O59" i="3" s="1"/>
  <c r="L55" i="3"/>
  <c r="O61" i="3"/>
  <c r="L125" i="3"/>
  <c r="O125" i="3" s="1"/>
  <c r="O127" i="3"/>
  <c r="O431" i="2"/>
  <c r="L429" i="2"/>
  <c r="O429" i="2" s="1"/>
  <c r="P19" i="3"/>
  <c r="L23" i="3"/>
  <c r="L43" i="3"/>
  <c r="O46" i="3"/>
  <c r="N91" i="3"/>
  <c r="P93" i="3"/>
  <c r="N90" i="3"/>
  <c r="N23" i="3"/>
  <c r="N21" i="3" s="1"/>
  <c r="O93" i="3"/>
  <c r="L155" i="3"/>
  <c r="O155" i="3" s="1"/>
  <c r="O157" i="3"/>
  <c r="K115" i="2"/>
  <c r="I112" i="2"/>
  <c r="K112" i="2" s="1"/>
  <c r="K325" i="2"/>
  <c r="I314" i="2"/>
  <c r="K314" i="2" s="1"/>
  <c r="I76" i="3"/>
  <c r="K78" i="3"/>
  <c r="I174" i="2"/>
  <c r="I164" i="2" s="1"/>
  <c r="K164" i="2" s="1"/>
  <c r="K176" i="2"/>
  <c r="L280" i="2"/>
  <c r="L279" i="2"/>
  <c r="L277" i="2" s="1"/>
  <c r="M34" i="3"/>
  <c r="P34" i="3" s="1"/>
  <c r="P35" i="3"/>
  <c r="M15" i="3"/>
  <c r="M167" i="3"/>
  <c r="P167" i="3" s="1"/>
  <c r="P170" i="3"/>
  <c r="M168" i="3"/>
  <c r="P168" i="3" s="1"/>
  <c r="M23" i="3"/>
  <c r="M21" i="3" s="1"/>
  <c r="K325" i="3"/>
  <c r="I314" i="3"/>
  <c r="K314" i="3" s="1"/>
  <c r="M280" i="2"/>
  <c r="M283" i="2"/>
  <c r="P283" i="2" s="1"/>
  <c r="I434" i="2"/>
  <c r="K434" i="2" s="1"/>
  <c r="M29" i="3"/>
  <c r="L122" i="3"/>
  <c r="O122" i="3" s="1"/>
  <c r="O124" i="3"/>
  <c r="L121" i="3"/>
  <c r="O137" i="3"/>
  <c r="L134" i="3"/>
  <c r="P166" i="3"/>
  <c r="M183" i="3"/>
  <c r="P186" i="3"/>
  <c r="L267" i="3"/>
  <c r="O267" i="3" s="1"/>
  <c r="L263" i="3"/>
  <c r="O269" i="3"/>
  <c r="N301" i="3"/>
  <c r="O301" i="3" s="1"/>
  <c r="P303" i="3"/>
  <c r="N300" i="3"/>
  <c r="O303" i="3"/>
  <c r="O329" i="3"/>
  <c r="L348" i="3"/>
  <c r="O348" i="3" s="1"/>
  <c r="L347" i="3"/>
  <c r="O350" i="3"/>
  <c r="M26" i="3"/>
  <c r="P61" i="3"/>
  <c r="L94" i="2"/>
  <c r="O94" i="2" s="1"/>
  <c r="L155" i="2"/>
  <c r="O155" i="2" s="1"/>
  <c r="O173" i="2"/>
  <c r="K440" i="2"/>
  <c r="L526" i="2"/>
  <c r="O526" i="2" s="1"/>
  <c r="O528" i="2"/>
  <c r="K647" i="2"/>
  <c r="M12" i="3"/>
  <c r="O22" i="3"/>
  <c r="L19" i="3"/>
  <c r="L12" i="3"/>
  <c r="O133" i="3"/>
  <c r="L135" i="3"/>
  <c r="P137" i="3"/>
  <c r="M134" i="3"/>
  <c r="L152" i="3"/>
  <c r="O152" i="3" s="1"/>
  <c r="O154" i="3"/>
  <c r="L151" i="3"/>
  <c r="M184" i="3"/>
  <c r="I216" i="3"/>
  <c r="K216" i="3" s="1"/>
  <c r="L238" i="3"/>
  <c r="P329" i="3"/>
  <c r="I785" i="3"/>
  <c r="K785" i="3" s="1"/>
  <c r="K800" i="3"/>
  <c r="N347" i="3"/>
  <c r="N351" i="3"/>
  <c r="O351" i="3" s="1"/>
  <c r="N422" i="3"/>
  <c r="P549" i="3"/>
  <c r="M547" i="3"/>
  <c r="P547" i="3" s="1"/>
  <c r="O449" i="3"/>
  <c r="L446" i="3"/>
  <c r="L33" i="3"/>
  <c r="P58" i="2"/>
  <c r="P318" i="2"/>
  <c r="O397" i="2"/>
  <c r="L421" i="2"/>
  <c r="L419" i="2" s="1"/>
  <c r="N33" i="3"/>
  <c r="L26" i="3"/>
  <c r="M55" i="3"/>
  <c r="K99" i="3"/>
  <c r="P150" i="3"/>
  <c r="L168" i="3"/>
  <c r="O168" i="3" s="1"/>
  <c r="O170" i="3"/>
  <c r="L167" i="3"/>
  <c r="O167" i="3" s="1"/>
  <c r="M283" i="3"/>
  <c r="P283" i="3" s="1"/>
  <c r="P285" i="3"/>
  <c r="O549" i="3"/>
  <c r="L546" i="3"/>
  <c r="O546" i="3" s="1"/>
  <c r="L547" i="3"/>
  <c r="O547" i="3" s="1"/>
  <c r="P333" i="3"/>
  <c r="M330" i="3"/>
  <c r="M331" i="3"/>
  <c r="P331" i="3" s="1"/>
  <c r="L59" i="2"/>
  <c r="O59" i="2" s="1"/>
  <c r="O331" i="2"/>
  <c r="P262" i="3"/>
  <c r="O353" i="3"/>
  <c r="L631" i="3"/>
  <c r="O631" i="3" s="1"/>
  <c r="O634" i="3"/>
  <c r="L632" i="3"/>
  <c r="O632" i="3" s="1"/>
  <c r="K340" i="2"/>
  <c r="M404" i="2"/>
  <c r="L15" i="3"/>
  <c r="N26" i="3"/>
  <c r="L29" i="3"/>
  <c r="O49" i="3"/>
  <c r="M56" i="3"/>
  <c r="P56" i="3" s="1"/>
  <c r="L90" i="3"/>
  <c r="O166" i="3"/>
  <c r="L184" i="3"/>
  <c r="O186" i="3"/>
  <c r="L183" i="3"/>
  <c r="M449" i="3"/>
  <c r="K538" i="3"/>
  <c r="J537" i="3"/>
  <c r="O403" i="3"/>
  <c r="P420" i="3"/>
  <c r="K543" i="3"/>
  <c r="I112" i="3"/>
  <c r="K112" i="3" s="1"/>
  <c r="L187" i="3"/>
  <c r="O187" i="3" s="1"/>
  <c r="O189" i="3"/>
  <c r="K244" i="3"/>
  <c r="I237" i="3"/>
  <c r="M321" i="3"/>
  <c r="P321" i="3" s="1"/>
  <c r="P323" i="3"/>
  <c r="L330" i="3"/>
  <c r="L334" i="3"/>
  <c r="O334" i="3" s="1"/>
  <c r="N391" i="3"/>
  <c r="N389" i="3" s="1"/>
  <c r="N419" i="3"/>
  <c r="I417" i="3"/>
  <c r="N447" i="3"/>
  <c r="O447" i="3" s="1"/>
  <c r="N469" i="3"/>
  <c r="N470" i="3"/>
  <c r="O503" i="3"/>
  <c r="L502" i="3"/>
  <c r="O502" i="3" s="1"/>
  <c r="O535" i="3"/>
  <c r="L525" i="3"/>
  <c r="O525" i="3" s="1"/>
  <c r="O630" i="3"/>
  <c r="L685" i="3"/>
  <c r="O685" i="3" s="1"/>
  <c r="O771" i="3"/>
  <c r="L770" i="3"/>
  <c r="O770" i="3" s="1"/>
  <c r="N786" i="3"/>
  <c r="M805" i="3"/>
  <c r="P805" i="3" s="1"/>
  <c r="I77" i="3"/>
  <c r="K115" i="3"/>
  <c r="K130" i="3"/>
  <c r="L171" i="3"/>
  <c r="O171" i="3" s="1"/>
  <c r="O173" i="3"/>
  <c r="I174" i="3"/>
  <c r="K176" i="3"/>
  <c r="L198" i="3"/>
  <c r="O198" i="3" s="1"/>
  <c r="M279" i="3"/>
  <c r="P316" i="3"/>
  <c r="L318" i="3"/>
  <c r="O318" i="3" s="1"/>
  <c r="O320" i="3"/>
  <c r="P346" i="3"/>
  <c r="L395" i="3"/>
  <c r="O395" i="3" s="1"/>
  <c r="O397" i="3"/>
  <c r="P410" i="3"/>
  <c r="M408" i="3"/>
  <c r="P408" i="3" s="1"/>
  <c r="L422" i="3"/>
  <c r="O422" i="3" s="1"/>
  <c r="O424" i="3"/>
  <c r="I434" i="3"/>
  <c r="P503" i="3"/>
  <c r="M502" i="3"/>
  <c r="P502" i="3" s="1"/>
  <c r="L533" i="3"/>
  <c r="O533" i="3" s="1"/>
  <c r="M544" i="3"/>
  <c r="P544" i="3" s="1"/>
  <c r="P545" i="3"/>
  <c r="M629" i="3"/>
  <c r="P629" i="3" s="1"/>
  <c r="P630" i="3"/>
  <c r="M685" i="3"/>
  <c r="P685" i="3" s="1"/>
  <c r="O755" i="3"/>
  <c r="L754" i="3"/>
  <c r="O754" i="3" s="1"/>
  <c r="L249" i="3"/>
  <c r="O249" i="3" s="1"/>
  <c r="P282" i="3"/>
  <c r="J288" i="3"/>
  <c r="I275" i="3"/>
  <c r="P353" i="3"/>
  <c r="M351" i="3"/>
  <c r="N502" i="3"/>
  <c r="O545" i="3"/>
  <c r="K559" i="3"/>
  <c r="K576" i="3"/>
  <c r="P755" i="3"/>
  <c r="M754" i="3"/>
  <c r="P754" i="3" s="1"/>
  <c r="K340" i="3"/>
  <c r="K374" i="3"/>
  <c r="L469" i="3"/>
  <c r="O469" i="3" s="1"/>
  <c r="I592" i="3"/>
  <c r="K592" i="3" s="1"/>
  <c r="K593" i="3"/>
  <c r="I364" i="3"/>
  <c r="K365" i="3"/>
  <c r="L405" i="3"/>
  <c r="O405" i="3" s="1"/>
  <c r="O431" i="3"/>
  <c r="K435" i="3"/>
  <c r="J433" i="3"/>
  <c r="J417" i="3" s="1"/>
  <c r="M135" i="2"/>
  <c r="P135" i="2" s="1"/>
  <c r="O320" i="2"/>
  <c r="K360" i="2"/>
  <c r="K378" i="2"/>
  <c r="N405" i="2"/>
  <c r="O407" i="2"/>
  <c r="L422" i="2"/>
  <c r="O422" i="2" s="1"/>
  <c r="I433" i="2"/>
  <c r="L36" i="2"/>
  <c r="O36" i="2" s="1"/>
  <c r="K628" i="2"/>
  <c r="M634" i="2"/>
  <c r="M631" i="2" s="1"/>
  <c r="P631" i="2" s="1"/>
  <c r="L151" i="2"/>
  <c r="O151" i="2" s="1"/>
  <c r="L229" i="2"/>
  <c r="L632" i="2"/>
  <c r="O632" i="2" s="1"/>
  <c r="L68" i="2"/>
  <c r="L66" i="2" s="1"/>
  <c r="O71" i="2"/>
  <c r="I76" i="2"/>
  <c r="I64" i="2" s="1"/>
  <c r="K64" i="2" s="1"/>
  <c r="P96" i="2"/>
  <c r="L121" i="2"/>
  <c r="O121" i="2" s="1"/>
  <c r="N152" i="2"/>
  <c r="P152" i="2" s="1"/>
  <c r="N151" i="2"/>
  <c r="N149" i="2" s="1"/>
  <c r="K649" i="2"/>
  <c r="K673" i="2"/>
  <c r="L125" i="2"/>
  <c r="O125" i="2" s="1"/>
  <c r="N121" i="2"/>
  <c r="N119" i="2" s="1"/>
  <c r="L198" i="2"/>
  <c r="O198" i="2" s="1"/>
  <c r="L217" i="2"/>
  <c r="O217" i="2" s="1"/>
  <c r="N317" i="2"/>
  <c r="N315" i="2" s="1"/>
  <c r="N55" i="2"/>
  <c r="N53" i="2" s="1"/>
  <c r="M125" i="2"/>
  <c r="P125" i="2" s="1"/>
  <c r="N167" i="2"/>
  <c r="N165" i="2" s="1"/>
  <c r="N183" i="2"/>
  <c r="L263" i="2"/>
  <c r="I297" i="2"/>
  <c r="K297" i="2" s="1"/>
  <c r="M347" i="2"/>
  <c r="M345" i="2" s="1"/>
  <c r="K359" i="2"/>
  <c r="K385" i="2"/>
  <c r="J433" i="2"/>
  <c r="J417" i="2" s="1"/>
  <c r="I443" i="2"/>
  <c r="K443" i="2" s="1"/>
  <c r="K460" i="2"/>
  <c r="L631" i="2"/>
  <c r="L629" i="2" s="1"/>
  <c r="O629" i="2" s="1"/>
  <c r="K823" i="2"/>
  <c r="O394" i="2"/>
  <c r="L391" i="2"/>
  <c r="I522" i="2"/>
  <c r="N125" i="2"/>
  <c r="L231" i="2"/>
  <c r="L334" i="2"/>
  <c r="O334" i="2" s="1"/>
  <c r="M348" i="2"/>
  <c r="P348" i="2" s="1"/>
  <c r="P397" i="2"/>
  <c r="M395" i="2"/>
  <c r="P395" i="2" s="1"/>
  <c r="L546" i="2"/>
  <c r="L544" i="2" s="1"/>
  <c r="O544" i="2" s="1"/>
  <c r="L555" i="2"/>
  <c r="O555" i="2" s="1"/>
  <c r="I654" i="2"/>
  <c r="K654" i="2" s="1"/>
  <c r="L789" i="2"/>
  <c r="O789" i="2" s="1"/>
  <c r="O791" i="2"/>
  <c r="N321" i="2"/>
  <c r="O321" i="2" s="1"/>
  <c r="M72" i="2"/>
  <c r="P72" i="2" s="1"/>
  <c r="L318" i="2"/>
  <c r="O318" i="2" s="1"/>
  <c r="P323" i="2"/>
  <c r="P333" i="2"/>
  <c r="J537" i="2"/>
  <c r="J522" i="2" s="1"/>
  <c r="M26" i="2"/>
  <c r="M24" i="2" s="1"/>
  <c r="L122" i="2"/>
  <c r="O122" i="2" s="1"/>
  <c r="N155" i="2"/>
  <c r="N392" i="2"/>
  <c r="N391" i="2"/>
  <c r="N389" i="2" s="1"/>
  <c r="K669" i="2"/>
  <c r="L33" i="2"/>
  <c r="O46" i="2"/>
  <c r="O69" i="2"/>
  <c r="L90" i="2"/>
  <c r="L88" i="2" s="1"/>
  <c r="P91" i="2"/>
  <c r="M122" i="2"/>
  <c r="P122" i="2" s="1"/>
  <c r="L168" i="2"/>
  <c r="O168" i="2" s="1"/>
  <c r="L184" i="2"/>
  <c r="O184" i="2" s="1"/>
  <c r="I233" i="2"/>
  <c r="K233" i="2" s="1"/>
  <c r="L264" i="2"/>
  <c r="O264" i="2" s="1"/>
  <c r="I276" i="2"/>
  <c r="K276" i="2" s="1"/>
  <c r="M304" i="2"/>
  <c r="P304" i="2" s="1"/>
  <c r="M334" i="2"/>
  <c r="P334" i="2" s="1"/>
  <c r="M405" i="2"/>
  <c r="P405" i="2" s="1"/>
  <c r="P407" i="2"/>
  <c r="L408" i="2"/>
  <c r="O408" i="2" s="1"/>
  <c r="L404" i="2"/>
  <c r="L469" i="2"/>
  <c r="L470" i="2"/>
  <c r="O470" i="2" s="1"/>
  <c r="O472" i="2"/>
  <c r="M472" i="2"/>
  <c r="L786" i="2"/>
  <c r="O786" i="2" s="1"/>
  <c r="M56" i="2"/>
  <c r="P331" i="2"/>
  <c r="M526" i="2"/>
  <c r="P526" i="2" s="1"/>
  <c r="P528" i="2"/>
  <c r="N56" i="2"/>
  <c r="O56" i="2" s="1"/>
  <c r="N300" i="2"/>
  <c r="N298" i="2" s="1"/>
  <c r="O350" i="2"/>
  <c r="O44" i="2"/>
  <c r="M47" i="2"/>
  <c r="P47" i="2" s="1"/>
  <c r="P69" i="2"/>
  <c r="L91" i="2"/>
  <c r="O91" i="2" s="1"/>
  <c r="N134" i="2"/>
  <c r="N132" i="2" s="1"/>
  <c r="L152" i="2"/>
  <c r="O152" i="2" s="1"/>
  <c r="O170" i="2"/>
  <c r="O186" i="2"/>
  <c r="L209" i="2"/>
  <c r="O209" i="2" s="1"/>
  <c r="K244" i="2"/>
  <c r="L228" i="2"/>
  <c r="K288" i="2"/>
  <c r="O323" i="2"/>
  <c r="O333" i="2"/>
  <c r="L351" i="2"/>
  <c r="K362" i="2"/>
  <c r="K379" i="2"/>
  <c r="L395" i="2"/>
  <c r="O395" i="2" s="1"/>
  <c r="M408" i="2"/>
  <c r="P408" i="2" s="1"/>
  <c r="P410" i="2"/>
  <c r="O535" i="2"/>
  <c r="L525" i="2"/>
  <c r="K594" i="2"/>
  <c r="L639" i="2"/>
  <c r="O639" i="2" s="1"/>
  <c r="K651" i="2"/>
  <c r="O660" i="2"/>
  <c r="O690" i="2"/>
  <c r="K369" i="2"/>
  <c r="K674" i="2"/>
  <c r="O58" i="2"/>
  <c r="I260" i="2"/>
  <c r="K260" i="2" s="1"/>
  <c r="M330" i="2"/>
  <c r="M328" i="2" s="1"/>
  <c r="J327" i="2"/>
  <c r="K327" i="2" s="1"/>
  <c r="L347" i="2"/>
  <c r="M525" i="2"/>
  <c r="K672" i="2"/>
  <c r="L685" i="2"/>
  <c r="O685" i="2" s="1"/>
  <c r="L688" i="2"/>
  <c r="O688" i="2" s="1"/>
  <c r="K821" i="2"/>
  <c r="K824" i="2"/>
  <c r="K827" i="2"/>
  <c r="K822" i="2"/>
  <c r="K828" i="2"/>
  <c r="N9" i="2"/>
  <c r="P133" i="2"/>
  <c r="O137" i="2"/>
  <c r="L135" i="2"/>
  <c r="O135" i="2" s="1"/>
  <c r="M267" i="2"/>
  <c r="P267" i="2" s="1"/>
  <c r="P269" i="2"/>
  <c r="L304" i="2"/>
  <c r="O304" i="2" s="1"/>
  <c r="O306" i="2"/>
  <c r="L300" i="2"/>
  <c r="I559" i="2"/>
  <c r="K576" i="2"/>
  <c r="I592" i="2"/>
  <c r="K592" i="2" s="1"/>
  <c r="K593" i="2"/>
  <c r="N788" i="2"/>
  <c r="N786" i="2" s="1"/>
  <c r="N789" i="2"/>
  <c r="I785" i="2"/>
  <c r="K785" i="2" s="1"/>
  <c r="K800" i="2"/>
  <c r="M12" i="2"/>
  <c r="P15" i="2"/>
  <c r="M19" i="2"/>
  <c r="P22" i="2"/>
  <c r="N26" i="2"/>
  <c r="N16" i="2" s="1"/>
  <c r="N14" i="2" s="1"/>
  <c r="P29" i="2"/>
  <c r="N33" i="2"/>
  <c r="P35" i="2"/>
  <c r="M44" i="2"/>
  <c r="P44" i="2" s="1"/>
  <c r="M68" i="2"/>
  <c r="M66" i="2" s="1"/>
  <c r="O74" i="2"/>
  <c r="K80" i="2"/>
  <c r="I87" i="2"/>
  <c r="K87" i="2" s="1"/>
  <c r="M90" i="2"/>
  <c r="M88" i="2" s="1"/>
  <c r="M121" i="2"/>
  <c r="J143" i="2"/>
  <c r="J131" i="2" s="1"/>
  <c r="I148" i="2"/>
  <c r="K148" i="2" s="1"/>
  <c r="M151" i="2"/>
  <c r="P170" i="2"/>
  <c r="M168" i="2"/>
  <c r="P168" i="2" s="1"/>
  <c r="L23" i="2"/>
  <c r="L43" i="2"/>
  <c r="L55" i="2"/>
  <c r="N68" i="2"/>
  <c r="N66" i="2" s="1"/>
  <c r="N90" i="2"/>
  <c r="M263" i="2"/>
  <c r="N351" i="2"/>
  <c r="P351" i="2" s="1"/>
  <c r="P353" i="2"/>
  <c r="N347" i="2"/>
  <c r="K365" i="2"/>
  <c r="P787" i="2"/>
  <c r="M786" i="2"/>
  <c r="P786" i="2" s="1"/>
  <c r="L15" i="2"/>
  <c r="M23" i="2"/>
  <c r="M21" i="2" s="1"/>
  <c r="L29" i="2"/>
  <c r="N31" i="2"/>
  <c r="M43" i="2"/>
  <c r="O49" i="2"/>
  <c r="M55" i="2"/>
  <c r="P71" i="2"/>
  <c r="P93" i="2"/>
  <c r="L134" i="2"/>
  <c r="O140" i="2"/>
  <c r="L138" i="2"/>
  <c r="O138" i="2" s="1"/>
  <c r="M155" i="2"/>
  <c r="P155" i="2" s="1"/>
  <c r="P157" i="2"/>
  <c r="K255" i="2"/>
  <c r="I248" i="2"/>
  <c r="O262" i="2"/>
  <c r="P278" i="2"/>
  <c r="N280" i="2"/>
  <c r="P282" i="2"/>
  <c r="P320" i="2"/>
  <c r="M317" i="2"/>
  <c r="J374" i="2"/>
  <c r="K374" i="2" s="1"/>
  <c r="K381" i="2"/>
  <c r="O456" i="2"/>
  <c r="L446" i="2"/>
  <c r="L454" i="2"/>
  <c r="O454" i="2" s="1"/>
  <c r="P755" i="2"/>
  <c r="M754" i="2"/>
  <c r="P754" i="2" s="1"/>
  <c r="N23" i="2"/>
  <c r="N43" i="2"/>
  <c r="N41" i="2" s="1"/>
  <c r="I86" i="2"/>
  <c r="K86" i="2" s="1"/>
  <c r="K145" i="2"/>
  <c r="I143" i="2"/>
  <c r="P173" i="2"/>
  <c r="M171" i="2"/>
  <c r="P171" i="2" s="1"/>
  <c r="O182" i="2"/>
  <c r="I190" i="2"/>
  <c r="K190" i="2" s="1"/>
  <c r="I208" i="2"/>
  <c r="K208" i="2" s="1"/>
  <c r="M264" i="2"/>
  <c r="P264" i="2" s="1"/>
  <c r="P266" i="2"/>
  <c r="L26" i="2"/>
  <c r="I77" i="2"/>
  <c r="O166" i="2"/>
  <c r="P186" i="2"/>
  <c r="M184" i="2"/>
  <c r="P184" i="2" s="1"/>
  <c r="L238" i="2"/>
  <c r="K372" i="2"/>
  <c r="M187" i="2"/>
  <c r="P187" i="2" s="1"/>
  <c r="O282" i="2"/>
  <c r="O285" i="2"/>
  <c r="M301" i="2"/>
  <c r="P301" i="2" s="1"/>
  <c r="N304" i="2"/>
  <c r="L317" i="2"/>
  <c r="P555" i="2"/>
  <c r="M545" i="2"/>
  <c r="N754" i="2"/>
  <c r="P806" i="2"/>
  <c r="M805" i="2"/>
  <c r="P805" i="2" s="1"/>
  <c r="I197" i="2"/>
  <c r="K197" i="2" s="1"/>
  <c r="M300" i="2"/>
  <c r="P300" i="2" s="1"/>
  <c r="L330" i="2"/>
  <c r="K355" i="2"/>
  <c r="N737" i="2"/>
  <c r="L249" i="2"/>
  <c r="O249" i="2" s="1"/>
  <c r="L392" i="2"/>
  <c r="O392" i="2" s="1"/>
  <c r="O424" i="2"/>
  <c r="M424" i="2"/>
  <c r="O549" i="2"/>
  <c r="M549" i="2"/>
  <c r="P686" i="2"/>
  <c r="M685" i="2"/>
  <c r="P685" i="2" s="1"/>
  <c r="N330" i="2"/>
  <c r="N328" i="2" s="1"/>
  <c r="P630" i="2"/>
  <c r="N770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M807" i="1"/>
  <c r="P807" i="1" s="1"/>
  <c r="L807" i="1"/>
  <c r="N806" i="1"/>
  <c r="N805" i="1" s="1"/>
  <c r="M806" i="1"/>
  <c r="L806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M788" i="1"/>
  <c r="P788" i="1" s="1"/>
  <c r="P787" i="1"/>
  <c r="N787" i="1"/>
  <c r="M787" i="1"/>
  <c r="L787" i="1"/>
  <c r="O787" i="1" s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O773" i="1"/>
  <c r="M773" i="1"/>
  <c r="P773" i="1" s="1"/>
  <c r="L773" i="1"/>
  <c r="M772" i="1"/>
  <c r="P772" i="1" s="1"/>
  <c r="L772" i="1"/>
  <c r="O772" i="1" s="1"/>
  <c r="N771" i="1"/>
  <c r="M771" i="1"/>
  <c r="P771" i="1" s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N754" i="1" s="1"/>
  <c r="P758" i="1"/>
  <c r="O758" i="1"/>
  <c r="O757" i="1"/>
  <c r="N757" i="1"/>
  <c r="M757" i="1"/>
  <c r="P757" i="1" s="1"/>
  <c r="L757" i="1"/>
  <c r="M756" i="1"/>
  <c r="P756" i="1" s="1"/>
  <c r="L756" i="1"/>
  <c r="O756" i="1" s="1"/>
  <c r="N755" i="1"/>
  <c r="M755" i="1"/>
  <c r="P755" i="1" s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N737" i="1" s="1"/>
  <c r="P741" i="1"/>
  <c r="O741" i="1"/>
  <c r="O740" i="1"/>
  <c r="M740" i="1"/>
  <c r="P740" i="1" s="1"/>
  <c r="L740" i="1"/>
  <c r="M739" i="1"/>
  <c r="P739" i="1" s="1"/>
  <c r="L739" i="1"/>
  <c r="O739" i="1" s="1"/>
  <c r="N738" i="1"/>
  <c r="M738" i="1"/>
  <c r="P738" i="1" s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L688" i="1" s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M657" i="1" s="1"/>
  <c r="L660" i="1"/>
  <c r="L658" i="1" s="1"/>
  <c r="P659" i="1"/>
  <c r="O659" i="1"/>
  <c r="N656" i="1"/>
  <c r="M656" i="1"/>
  <c r="L656" i="1"/>
  <c r="O656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L549" i="1"/>
  <c r="P548" i="1"/>
  <c r="O548" i="1"/>
  <c r="M545" i="1"/>
  <c r="P545" i="1" s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4" i="1" s="1"/>
  <c r="P506" i="1"/>
  <c r="O506" i="1"/>
  <c r="O505" i="1"/>
  <c r="M505" i="1"/>
  <c r="P505" i="1" s="1"/>
  <c r="L505" i="1"/>
  <c r="O504" i="1"/>
  <c r="M504" i="1"/>
  <c r="P504" i="1" s="1"/>
  <c r="L504" i="1"/>
  <c r="N503" i="1"/>
  <c r="M503" i="1"/>
  <c r="L503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70" i="1" s="1"/>
  <c r="L472" i="1"/>
  <c r="L470" i="1" s="1"/>
  <c r="P471" i="1"/>
  <c r="O471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6" i="1" s="1"/>
  <c r="M444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O420" i="1"/>
  <c r="N420" i="1"/>
  <c r="M420" i="1"/>
  <c r="P420" i="1" s="1"/>
  <c r="L420" i="1"/>
  <c r="J413" i="1"/>
  <c r="I413" i="1"/>
  <c r="J412" i="1"/>
  <c r="J401" i="1" s="1"/>
  <c r="I412" i="1"/>
  <c r="I401" i="1" s="1"/>
  <c r="N410" i="1"/>
  <c r="N408" i="1" s="1"/>
  <c r="M410" i="1"/>
  <c r="L410" i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M397" i="1"/>
  <c r="M395" i="1" s="1"/>
  <c r="L397" i="1"/>
  <c r="L395" i="1" s="1"/>
  <c r="P396" i="1"/>
  <c r="O396" i="1"/>
  <c r="N394" i="1"/>
  <c r="N392" i="1" s="1"/>
  <c r="M394" i="1"/>
  <c r="L394" i="1"/>
  <c r="O394" i="1" s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L353" i="1"/>
  <c r="L351" i="1" s="1"/>
  <c r="P352" i="1"/>
  <c r="O352" i="1"/>
  <c r="N350" i="1"/>
  <c r="N348" i="1" s="1"/>
  <c r="M350" i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M323" i="1"/>
  <c r="M321" i="1" s="1"/>
  <c r="L323" i="1"/>
  <c r="L321" i="1" s="1"/>
  <c r="P322" i="1"/>
  <c r="O322" i="1"/>
  <c r="N320" i="1"/>
  <c r="M320" i="1"/>
  <c r="L320" i="1"/>
  <c r="L318" i="1" s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M282" i="1"/>
  <c r="M280" i="1" s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L266" i="1"/>
  <c r="L264" i="1" s="1"/>
  <c r="P265" i="1"/>
  <c r="O265" i="1"/>
  <c r="P262" i="1"/>
  <c r="O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L184" i="1" s="1"/>
  <c r="P185" i="1"/>
  <c r="O185" i="1"/>
  <c r="P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P172" i="1"/>
  <c r="O172" i="1"/>
  <c r="N170" i="1"/>
  <c r="M170" i="1"/>
  <c r="M168" i="1" s="1"/>
  <c r="L170" i="1"/>
  <c r="P169" i="1"/>
  <c r="O169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M152" i="1" s="1"/>
  <c r="L154" i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P136" i="1"/>
  <c r="O136" i="1"/>
  <c r="N133" i="1"/>
  <c r="M133" i="1"/>
  <c r="P133" i="1" s="1"/>
  <c r="L133" i="1"/>
  <c r="N127" i="1"/>
  <c r="N125" i="1" s="1"/>
  <c r="M127" i="1"/>
  <c r="M125" i="1" s="1"/>
  <c r="L127" i="1"/>
  <c r="P126" i="1"/>
  <c r="O126" i="1"/>
  <c r="N124" i="1"/>
  <c r="N122" i="1" s="1"/>
  <c r="M124" i="1"/>
  <c r="M122" i="1" s="1"/>
  <c r="P122" i="1" s="1"/>
  <c r="L124" i="1"/>
  <c r="O124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M94" i="1" s="1"/>
  <c r="P94" i="1" s="1"/>
  <c r="L96" i="1"/>
  <c r="O96" i="1" s="1"/>
  <c r="P95" i="1"/>
  <c r="O95" i="1"/>
  <c r="N93" i="1"/>
  <c r="N91" i="1" s="1"/>
  <c r="M93" i="1"/>
  <c r="L93" i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M71" i="1"/>
  <c r="L71" i="1"/>
  <c r="P70" i="1"/>
  <c r="O70" i="1"/>
  <c r="P67" i="1"/>
  <c r="O67" i="1"/>
  <c r="N67" i="1"/>
  <c r="M67" i="1"/>
  <c r="L67" i="1"/>
  <c r="N61" i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N54" i="1"/>
  <c r="M54" i="1"/>
  <c r="P54" i="1" s="1"/>
  <c r="L54" i="1"/>
  <c r="N49" i="1"/>
  <c r="N47" i="1" s="1"/>
  <c r="M49" i="1"/>
  <c r="M47" i="1" s="1"/>
  <c r="P47" i="1" s="1"/>
  <c r="L49" i="1"/>
  <c r="O49" i="1" s="1"/>
  <c r="P48" i="1"/>
  <c r="O48" i="1"/>
  <c r="N46" i="1"/>
  <c r="M46" i="1"/>
  <c r="M44" i="1" s="1"/>
  <c r="L46" i="1"/>
  <c r="P45" i="1"/>
  <c r="O45" i="1"/>
  <c r="P42" i="1"/>
  <c r="O42" i="1"/>
  <c r="N42" i="1"/>
  <c r="M42" i="1"/>
  <c r="L42" i="1"/>
  <c r="N36" i="1"/>
  <c r="M36" i="1"/>
  <c r="P36" i="1" s="1"/>
  <c r="P35" i="1"/>
  <c r="N35" i="1"/>
  <c r="M35" i="1"/>
  <c r="M34" i="1" s="1"/>
  <c r="P34" i="1" s="1"/>
  <c r="L35" i="1"/>
  <c r="O35" i="1" s="1"/>
  <c r="N34" i="1"/>
  <c r="O32" i="1"/>
  <c r="N32" i="1"/>
  <c r="M32" i="1"/>
  <c r="M29" i="1" s="1"/>
  <c r="L32" i="1"/>
  <c r="L29" i="1"/>
  <c r="O29" i="1" s="1"/>
  <c r="O25" i="1"/>
  <c r="N25" i="1"/>
  <c r="N15" i="1" s="1"/>
  <c r="M25" i="1"/>
  <c r="P25" i="1" s="1"/>
  <c r="L25" i="1"/>
  <c r="P22" i="1"/>
  <c r="N22" i="1"/>
  <c r="M22" i="1"/>
  <c r="L22" i="1"/>
  <c r="O22" i="1" s="1"/>
  <c r="M19" i="1"/>
  <c r="P19" i="1" s="1"/>
  <c r="L15" i="1"/>
  <c r="O15" i="1" s="1"/>
  <c r="N12" i="1"/>
  <c r="M12" i="1"/>
  <c r="P12" i="1" s="1"/>
  <c r="L298" i="6" l="1"/>
  <c r="O298" i="6" s="1"/>
  <c r="L315" i="8"/>
  <c r="O315" i="8" s="1"/>
  <c r="M402" i="10"/>
  <c r="P402" i="10" s="1"/>
  <c r="M469" i="10"/>
  <c r="M467" i="10" s="1"/>
  <c r="P467" i="10" s="1"/>
  <c r="P90" i="8"/>
  <c r="I131" i="10"/>
  <c r="K131" i="10" s="1"/>
  <c r="K364" i="11"/>
  <c r="M422" i="9"/>
  <c r="P422" i="9" s="1"/>
  <c r="O134" i="9"/>
  <c r="O261" i="11"/>
  <c r="M419" i="9"/>
  <c r="P419" i="9" s="1"/>
  <c r="L119" i="10"/>
  <c r="O119" i="10" s="1"/>
  <c r="M315" i="10"/>
  <c r="P315" i="10" s="1"/>
  <c r="O43" i="9"/>
  <c r="P134" i="9"/>
  <c r="L34" i="10"/>
  <c r="O34" i="10" s="1"/>
  <c r="I418" i="5"/>
  <c r="K418" i="5" s="1"/>
  <c r="O183" i="7"/>
  <c r="L402" i="8"/>
  <c r="O402" i="8" s="1"/>
  <c r="P449" i="10"/>
  <c r="O134" i="7"/>
  <c r="L544" i="9"/>
  <c r="O544" i="9" s="1"/>
  <c r="O167" i="8"/>
  <c r="L298" i="10"/>
  <c r="O298" i="10" s="1"/>
  <c r="P165" i="11"/>
  <c r="O263" i="10"/>
  <c r="L277" i="10"/>
  <c r="O277" i="10" s="1"/>
  <c r="P134" i="5"/>
  <c r="O168" i="10"/>
  <c r="O263" i="11"/>
  <c r="L34" i="11"/>
  <c r="O34" i="11" s="1"/>
  <c r="O631" i="11"/>
  <c r="M165" i="2"/>
  <c r="P165" i="2" s="1"/>
  <c r="P347" i="9"/>
  <c r="O657" i="4"/>
  <c r="P424" i="9"/>
  <c r="M132" i="9"/>
  <c r="P132" i="9" s="1"/>
  <c r="K433" i="10"/>
  <c r="M277" i="11"/>
  <c r="P277" i="11" s="1"/>
  <c r="L523" i="11"/>
  <c r="O523" i="11" s="1"/>
  <c r="O183" i="10"/>
  <c r="N24" i="6"/>
  <c r="M149" i="8"/>
  <c r="P149" i="8" s="1"/>
  <c r="L389" i="10"/>
  <c r="O389" i="10" s="1"/>
  <c r="P472" i="10"/>
  <c r="O167" i="10"/>
  <c r="P165" i="8"/>
  <c r="O68" i="9"/>
  <c r="P167" i="10"/>
  <c r="P347" i="11"/>
  <c r="P300" i="10"/>
  <c r="M132" i="10"/>
  <c r="P132" i="10" s="1"/>
  <c r="O263" i="9"/>
  <c r="M149" i="9"/>
  <c r="P149" i="9" s="1"/>
  <c r="K364" i="9"/>
  <c r="O90" i="11"/>
  <c r="K76" i="9"/>
  <c r="L66" i="10"/>
  <c r="O66" i="10" s="1"/>
  <c r="L165" i="10"/>
  <c r="O165" i="10" s="1"/>
  <c r="M315" i="11"/>
  <c r="P315" i="11" s="1"/>
  <c r="L389" i="9"/>
  <c r="O389" i="9" s="1"/>
  <c r="M658" i="11"/>
  <c r="P658" i="11" s="1"/>
  <c r="O631" i="10"/>
  <c r="L467" i="10"/>
  <c r="O467" i="10" s="1"/>
  <c r="O421" i="11"/>
  <c r="I65" i="10"/>
  <c r="K65" i="10" s="1"/>
  <c r="I418" i="11"/>
  <c r="K418" i="11" s="1"/>
  <c r="P168" i="11"/>
  <c r="L419" i="9"/>
  <c r="O419" i="9" s="1"/>
  <c r="O347" i="11"/>
  <c r="M658" i="9"/>
  <c r="P658" i="9" s="1"/>
  <c r="O90" i="10"/>
  <c r="M66" i="10"/>
  <c r="P66" i="10" s="1"/>
  <c r="O44" i="11"/>
  <c r="M66" i="7"/>
  <c r="P66" i="7" s="1"/>
  <c r="M447" i="10"/>
  <c r="P447" i="10" s="1"/>
  <c r="N13" i="11"/>
  <c r="N10" i="11" s="1"/>
  <c r="M66" i="11"/>
  <c r="P66" i="11" s="1"/>
  <c r="M657" i="11"/>
  <c r="M655" i="11" s="1"/>
  <c r="P655" i="11" s="1"/>
  <c r="M277" i="10"/>
  <c r="P277" i="10" s="1"/>
  <c r="O345" i="11"/>
  <c r="L119" i="11"/>
  <c r="O119" i="11" s="1"/>
  <c r="M298" i="11"/>
  <c r="P298" i="11" s="1"/>
  <c r="L149" i="10"/>
  <c r="O149" i="10" s="1"/>
  <c r="P184" i="11"/>
  <c r="N24" i="11"/>
  <c r="O24" i="11" s="1"/>
  <c r="L261" i="10"/>
  <c r="O261" i="10" s="1"/>
  <c r="M24" i="10"/>
  <c r="M20" i="11"/>
  <c r="M657" i="9"/>
  <c r="M655" i="9" s="1"/>
  <c r="P655" i="9" s="1"/>
  <c r="O26" i="11"/>
  <c r="P167" i="11"/>
  <c r="L41" i="9"/>
  <c r="O41" i="9" s="1"/>
  <c r="P330" i="9"/>
  <c r="P184" i="10"/>
  <c r="L655" i="11"/>
  <c r="O655" i="11" s="1"/>
  <c r="M149" i="11"/>
  <c r="P149" i="11" s="1"/>
  <c r="L30" i="11"/>
  <c r="O30" i="11" s="1"/>
  <c r="N20" i="11"/>
  <c r="N18" i="11" s="1"/>
  <c r="P41" i="10"/>
  <c r="O183" i="11"/>
  <c r="M389" i="6"/>
  <c r="P389" i="6" s="1"/>
  <c r="P184" i="7"/>
  <c r="P55" i="10"/>
  <c r="L786" i="11"/>
  <c r="O786" i="11" s="1"/>
  <c r="O21" i="11"/>
  <c r="M277" i="9"/>
  <c r="P277" i="9" s="1"/>
  <c r="M119" i="10"/>
  <c r="P119" i="10" s="1"/>
  <c r="P168" i="10"/>
  <c r="L298" i="11"/>
  <c r="O298" i="11" s="1"/>
  <c r="L181" i="11"/>
  <c r="O181" i="11" s="1"/>
  <c r="O279" i="11"/>
  <c r="P43" i="10"/>
  <c r="O328" i="11"/>
  <c r="N88" i="11"/>
  <c r="O88" i="11" s="1"/>
  <c r="L16" i="11"/>
  <c r="O16" i="11" s="1"/>
  <c r="P300" i="9"/>
  <c r="L20" i="9"/>
  <c r="L18" i="9" s="1"/>
  <c r="O55" i="10"/>
  <c r="O167" i="11"/>
  <c r="I543" i="6"/>
  <c r="K543" i="6" s="1"/>
  <c r="M132" i="11"/>
  <c r="P132" i="11" s="1"/>
  <c r="M165" i="10"/>
  <c r="P165" i="10" s="1"/>
  <c r="O90" i="4"/>
  <c r="M685" i="7"/>
  <c r="P685" i="7" s="1"/>
  <c r="L277" i="9"/>
  <c r="O277" i="9" s="1"/>
  <c r="M345" i="11"/>
  <c r="P345" i="11" s="1"/>
  <c r="L30" i="10"/>
  <c r="O30" i="10" s="1"/>
  <c r="L53" i="10"/>
  <c r="O53" i="10" s="1"/>
  <c r="M20" i="10"/>
  <c r="M18" i="10" s="1"/>
  <c r="K417" i="10"/>
  <c r="O330" i="11"/>
  <c r="L31" i="10"/>
  <c r="O31" i="10" s="1"/>
  <c r="P330" i="11"/>
  <c r="L66" i="11"/>
  <c r="O66" i="11" s="1"/>
  <c r="L31" i="11"/>
  <c r="O31" i="11" s="1"/>
  <c r="P23" i="11"/>
  <c r="M21" i="11"/>
  <c r="P21" i="11" s="1"/>
  <c r="L402" i="11"/>
  <c r="O402" i="11" s="1"/>
  <c r="O151" i="11"/>
  <c r="L149" i="11"/>
  <c r="O149" i="11" s="1"/>
  <c r="O317" i="11"/>
  <c r="L315" i="11"/>
  <c r="O315" i="11" s="1"/>
  <c r="O351" i="11"/>
  <c r="O391" i="11"/>
  <c r="L389" i="11"/>
  <c r="O389" i="11" s="1"/>
  <c r="M470" i="11"/>
  <c r="P470" i="11" s="1"/>
  <c r="M469" i="11"/>
  <c r="L132" i="11"/>
  <c r="O132" i="11" s="1"/>
  <c r="P404" i="11"/>
  <c r="M402" i="11"/>
  <c r="P402" i="11" s="1"/>
  <c r="O446" i="11"/>
  <c r="L444" i="11"/>
  <c r="O444" i="11" s="1"/>
  <c r="P263" i="11"/>
  <c r="M261" i="11"/>
  <c r="P261" i="11" s="1"/>
  <c r="L467" i="11"/>
  <c r="O467" i="11" s="1"/>
  <c r="P421" i="11"/>
  <c r="M389" i="11"/>
  <c r="P389" i="11" s="1"/>
  <c r="P391" i="11"/>
  <c r="P41" i="11"/>
  <c r="L34" i="9"/>
  <c r="O34" i="9" s="1"/>
  <c r="L444" i="10"/>
  <c r="O444" i="10" s="1"/>
  <c r="M629" i="11"/>
  <c r="P629" i="11" s="1"/>
  <c r="P90" i="11"/>
  <c r="M88" i="11"/>
  <c r="P12" i="11"/>
  <c r="M9" i="11"/>
  <c r="K143" i="11"/>
  <c r="I131" i="11"/>
  <c r="K131" i="11" s="1"/>
  <c r="L165" i="11"/>
  <c r="O165" i="11" s="1"/>
  <c r="N9" i="11"/>
  <c r="L31" i="9"/>
  <c r="O31" i="9" s="1"/>
  <c r="P545" i="11"/>
  <c r="P328" i="11"/>
  <c r="P121" i="11"/>
  <c r="M119" i="11"/>
  <c r="P119" i="11" s="1"/>
  <c r="P26" i="11"/>
  <c r="M16" i="11"/>
  <c r="P43" i="11"/>
  <c r="P348" i="11"/>
  <c r="O546" i="11"/>
  <c r="L544" i="11"/>
  <c r="I65" i="11"/>
  <c r="K65" i="11" s="1"/>
  <c r="K77" i="11"/>
  <c r="O263" i="5"/>
  <c r="O43" i="11"/>
  <c r="L41" i="11"/>
  <c r="O19" i="11"/>
  <c r="O23" i="11"/>
  <c r="L20" i="11"/>
  <c r="L13" i="11"/>
  <c r="L11" i="11" s="1"/>
  <c r="O447" i="4"/>
  <c r="O263" i="4"/>
  <c r="L16" i="4"/>
  <c r="L14" i="4" s="1"/>
  <c r="O14" i="4" s="1"/>
  <c r="P167" i="8"/>
  <c r="L544" i="10"/>
  <c r="O544" i="10" s="1"/>
  <c r="P331" i="11"/>
  <c r="O331" i="11"/>
  <c r="P19" i="11"/>
  <c r="I64" i="11"/>
  <c r="K64" i="11" s="1"/>
  <c r="K76" i="11"/>
  <c r="O168" i="11"/>
  <c r="P330" i="10"/>
  <c r="J417" i="11"/>
  <c r="K417" i="11" s="1"/>
  <c r="K433" i="11"/>
  <c r="P549" i="11"/>
  <c r="M546" i="11"/>
  <c r="P546" i="11" s="1"/>
  <c r="M547" i="11"/>
  <c r="P547" i="11" s="1"/>
  <c r="M33" i="11"/>
  <c r="L685" i="11"/>
  <c r="O685" i="11" s="1"/>
  <c r="K559" i="11"/>
  <c r="I543" i="11"/>
  <c r="K543" i="11" s="1"/>
  <c r="P183" i="11"/>
  <c r="M181" i="11"/>
  <c r="P181" i="11" s="1"/>
  <c r="O55" i="11"/>
  <c r="N53" i="11"/>
  <c r="O12" i="11"/>
  <c r="L9" i="11"/>
  <c r="K237" i="11"/>
  <c r="I226" i="11"/>
  <c r="P55" i="11"/>
  <c r="P56" i="11"/>
  <c r="L227" i="11"/>
  <c r="L444" i="6"/>
  <c r="O444" i="6" s="1"/>
  <c r="L16" i="9"/>
  <c r="L14" i="9" s="1"/>
  <c r="O328" i="9"/>
  <c r="M66" i="8"/>
  <c r="P66" i="8" s="1"/>
  <c r="P56" i="9"/>
  <c r="P53" i="10"/>
  <c r="O657" i="10"/>
  <c r="L655" i="10"/>
  <c r="O655" i="10" s="1"/>
  <c r="P331" i="8"/>
  <c r="M149" i="10"/>
  <c r="P149" i="10" s="1"/>
  <c r="P183" i="10"/>
  <c r="M181" i="10"/>
  <c r="P181" i="10" s="1"/>
  <c r="O348" i="10"/>
  <c r="M547" i="10"/>
  <c r="P547" i="10" s="1"/>
  <c r="P549" i="10"/>
  <c r="M546" i="10"/>
  <c r="L181" i="10"/>
  <c r="O181" i="10" s="1"/>
  <c r="M422" i="10"/>
  <c r="P422" i="10" s="1"/>
  <c r="M421" i="10"/>
  <c r="M33" i="10"/>
  <c r="P424" i="10"/>
  <c r="O134" i="10"/>
  <c r="L132" i="10"/>
  <c r="O132" i="10" s="1"/>
  <c r="M389" i="10"/>
  <c r="P389" i="10" s="1"/>
  <c r="O347" i="10"/>
  <c r="O43" i="10"/>
  <c r="N37" i="10"/>
  <c r="L523" i="7"/>
  <c r="O523" i="7" s="1"/>
  <c r="O90" i="8"/>
  <c r="O330" i="9"/>
  <c r="I164" i="9"/>
  <c r="K164" i="9" s="1"/>
  <c r="O525" i="10"/>
  <c r="L523" i="10"/>
  <c r="O523" i="10" s="1"/>
  <c r="K237" i="10"/>
  <c r="I226" i="10"/>
  <c r="O12" i="10"/>
  <c r="L9" i="10"/>
  <c r="P347" i="10"/>
  <c r="M345" i="10"/>
  <c r="P345" i="10" s="1"/>
  <c r="P23" i="8"/>
  <c r="O300" i="9"/>
  <c r="L315" i="10"/>
  <c r="O315" i="10" s="1"/>
  <c r="P263" i="10"/>
  <c r="M261" i="10"/>
  <c r="P261" i="10" s="1"/>
  <c r="P90" i="10"/>
  <c r="M88" i="10"/>
  <c r="O23" i="10"/>
  <c r="L20" i="10"/>
  <c r="L18" i="10" s="1"/>
  <c r="L13" i="10"/>
  <c r="K76" i="10"/>
  <c r="I64" i="10"/>
  <c r="K64" i="10" s="1"/>
  <c r="O41" i="10"/>
  <c r="K364" i="10"/>
  <c r="P331" i="10"/>
  <c r="O88" i="8"/>
  <c r="L328" i="10"/>
  <c r="O328" i="10" s="1"/>
  <c r="O330" i="10"/>
  <c r="P446" i="10"/>
  <c r="M444" i="10"/>
  <c r="P444" i="10" s="1"/>
  <c r="N9" i="10"/>
  <c r="N16" i="10"/>
  <c r="P26" i="10"/>
  <c r="N24" i="10"/>
  <c r="O26" i="10"/>
  <c r="L16" i="10"/>
  <c r="L685" i="10"/>
  <c r="O685" i="10" s="1"/>
  <c r="N20" i="10"/>
  <c r="N18" i="10" s="1"/>
  <c r="N13" i="10"/>
  <c r="P469" i="10"/>
  <c r="K434" i="10"/>
  <c r="I418" i="10"/>
  <c r="K418" i="10" s="1"/>
  <c r="O419" i="10"/>
  <c r="P19" i="10"/>
  <c r="P21" i="10"/>
  <c r="O21" i="10"/>
  <c r="L345" i="10"/>
  <c r="O345" i="10" s="1"/>
  <c r="P12" i="10"/>
  <c r="M9" i="10"/>
  <c r="O238" i="10"/>
  <c r="L227" i="10"/>
  <c r="O19" i="10"/>
  <c r="M119" i="8"/>
  <c r="P119" i="8" s="1"/>
  <c r="L149" i="9"/>
  <c r="O149" i="9" s="1"/>
  <c r="L30" i="9"/>
  <c r="O30" i="9" s="1"/>
  <c r="P167" i="9"/>
  <c r="P328" i="10"/>
  <c r="L402" i="10"/>
  <c r="O402" i="10" s="1"/>
  <c r="L88" i="10"/>
  <c r="O88" i="10" s="1"/>
  <c r="P23" i="10"/>
  <c r="P348" i="8"/>
  <c r="N66" i="9"/>
  <c r="O66" i="9" s="1"/>
  <c r="P53" i="9"/>
  <c r="L419" i="8"/>
  <c r="O419" i="8" s="1"/>
  <c r="P298" i="9"/>
  <c r="M165" i="9"/>
  <c r="P549" i="9"/>
  <c r="M546" i="9"/>
  <c r="L655" i="8"/>
  <c r="O655" i="8" s="1"/>
  <c r="O298" i="9"/>
  <c r="P21" i="9"/>
  <c r="P391" i="9"/>
  <c r="M389" i="9"/>
  <c r="P389" i="9" s="1"/>
  <c r="L13" i="9"/>
  <c r="P55" i="9"/>
  <c r="O43" i="5"/>
  <c r="O469" i="9"/>
  <c r="O300" i="5"/>
  <c r="P422" i="6"/>
  <c r="O330" i="7"/>
  <c r="L34" i="7"/>
  <c r="O34" i="7" s="1"/>
  <c r="P472" i="8"/>
  <c r="M544" i="8"/>
  <c r="P544" i="8" s="1"/>
  <c r="O53" i="9"/>
  <c r="L402" i="9"/>
  <c r="O402" i="9" s="1"/>
  <c r="O351" i="9"/>
  <c r="M402" i="6"/>
  <c r="P402" i="6" s="1"/>
  <c r="O43" i="7"/>
  <c r="P330" i="7"/>
  <c r="L786" i="9"/>
  <c r="O786" i="9" s="1"/>
  <c r="L444" i="9"/>
  <c r="O444" i="9" s="1"/>
  <c r="M119" i="9"/>
  <c r="P119" i="9" s="1"/>
  <c r="L21" i="9"/>
  <c r="O21" i="9" s="1"/>
  <c r="M688" i="8"/>
  <c r="P688" i="8" s="1"/>
  <c r="P328" i="8"/>
  <c r="M469" i="8"/>
  <c r="O23" i="7"/>
  <c r="L629" i="8"/>
  <c r="O629" i="8" s="1"/>
  <c r="P91" i="8"/>
  <c r="O55" i="9"/>
  <c r="P88" i="9"/>
  <c r="O88" i="9"/>
  <c r="L227" i="6"/>
  <c r="O91" i="7"/>
  <c r="O469" i="8"/>
  <c r="M298" i="8"/>
  <c r="P298" i="8" s="1"/>
  <c r="P55" i="8"/>
  <c r="O43" i="8"/>
  <c r="L685" i="9"/>
  <c r="O685" i="9" s="1"/>
  <c r="O183" i="9"/>
  <c r="N181" i="9"/>
  <c r="O181" i="9" s="1"/>
  <c r="P183" i="9"/>
  <c r="K417" i="9"/>
  <c r="L132" i="9"/>
  <c r="O132" i="9" s="1"/>
  <c r="M402" i="9"/>
  <c r="P402" i="9" s="1"/>
  <c r="P328" i="9"/>
  <c r="O12" i="9"/>
  <c r="L9" i="9"/>
  <c r="M20" i="9"/>
  <c r="K433" i="9"/>
  <c r="P43" i="9"/>
  <c r="M41" i="9"/>
  <c r="P9" i="9"/>
  <c r="N20" i="9"/>
  <c r="N18" i="9" s="1"/>
  <c r="O23" i="9"/>
  <c r="N13" i="9"/>
  <c r="N11" i="9" s="1"/>
  <c r="O19" i="9"/>
  <c r="O347" i="9"/>
  <c r="N345" i="9"/>
  <c r="P23" i="9"/>
  <c r="L629" i="9"/>
  <c r="O629" i="9" s="1"/>
  <c r="M447" i="9"/>
  <c r="P447" i="9" s="1"/>
  <c r="M446" i="9"/>
  <c r="P449" i="9"/>
  <c r="M33" i="9"/>
  <c r="P317" i="9"/>
  <c r="M315" i="9"/>
  <c r="P315" i="9" s="1"/>
  <c r="O90" i="9"/>
  <c r="P90" i="9"/>
  <c r="P68" i="9"/>
  <c r="M66" i="9"/>
  <c r="N16" i="9"/>
  <c r="N14" i="9" s="1"/>
  <c r="N24" i="9"/>
  <c r="O24" i="9" s="1"/>
  <c r="O26" i="9"/>
  <c r="P263" i="9"/>
  <c r="M261" i="9"/>
  <c r="P261" i="9" s="1"/>
  <c r="K237" i="9"/>
  <c r="I226" i="9"/>
  <c r="P29" i="9"/>
  <c r="L261" i="9"/>
  <c r="O261" i="9" s="1"/>
  <c r="O238" i="9"/>
  <c r="L227" i="9"/>
  <c r="L119" i="9"/>
  <c r="O119" i="9" s="1"/>
  <c r="P26" i="9"/>
  <c r="M16" i="9"/>
  <c r="M14" i="9" s="1"/>
  <c r="P348" i="9"/>
  <c r="O348" i="9"/>
  <c r="P15" i="9"/>
  <c r="M632" i="5"/>
  <c r="P632" i="5" s="1"/>
  <c r="L20" i="7"/>
  <c r="L18" i="7" s="1"/>
  <c r="M688" i="7"/>
  <c r="P688" i="7" s="1"/>
  <c r="P690" i="7"/>
  <c r="M687" i="8"/>
  <c r="P687" i="8" s="1"/>
  <c r="P184" i="8"/>
  <c r="L544" i="8"/>
  <c r="O544" i="8" s="1"/>
  <c r="K434" i="9"/>
  <c r="I418" i="9"/>
  <c r="K418" i="9" s="1"/>
  <c r="I131" i="9"/>
  <c r="K131" i="9" s="1"/>
  <c r="K143" i="9"/>
  <c r="O56" i="9"/>
  <c r="N9" i="9"/>
  <c r="L523" i="9"/>
  <c r="O523" i="9" s="1"/>
  <c r="N414" i="9"/>
  <c r="L315" i="9"/>
  <c r="O315" i="9" s="1"/>
  <c r="M469" i="9"/>
  <c r="P472" i="9"/>
  <c r="M470" i="9"/>
  <c r="P470" i="9" s="1"/>
  <c r="O167" i="9"/>
  <c r="N165" i="9"/>
  <c r="I65" i="9"/>
  <c r="K65" i="9" s="1"/>
  <c r="K77" i="9"/>
  <c r="P167" i="6"/>
  <c r="L298" i="7"/>
  <c r="O298" i="7" s="1"/>
  <c r="P631" i="5"/>
  <c r="L315" i="6"/>
  <c r="O315" i="6" s="1"/>
  <c r="L227" i="7"/>
  <c r="O347" i="7"/>
  <c r="O263" i="8"/>
  <c r="P183" i="8"/>
  <c r="P404" i="2"/>
  <c r="O167" i="7"/>
  <c r="P91" i="7"/>
  <c r="N53" i="8"/>
  <c r="O53" i="8" s="1"/>
  <c r="P88" i="8"/>
  <c r="L66" i="8"/>
  <c r="O66" i="8" s="1"/>
  <c r="P90" i="3"/>
  <c r="P300" i="5"/>
  <c r="I131" i="6"/>
  <c r="K131" i="6" s="1"/>
  <c r="L523" i="6"/>
  <c r="O523" i="6" s="1"/>
  <c r="O184" i="7"/>
  <c r="L34" i="8"/>
  <c r="O34" i="8" s="1"/>
  <c r="O55" i="8"/>
  <c r="P134" i="8"/>
  <c r="M132" i="8"/>
  <c r="P132" i="8" s="1"/>
  <c r="M277" i="8"/>
  <c r="P277" i="8" s="1"/>
  <c r="P279" i="8"/>
  <c r="O330" i="4"/>
  <c r="L315" i="5"/>
  <c r="O315" i="5" s="1"/>
  <c r="P165" i="5"/>
  <c r="O44" i="5"/>
  <c r="L34" i="6"/>
  <c r="O34" i="6" s="1"/>
  <c r="L389" i="7"/>
  <c r="O389" i="7" s="1"/>
  <c r="M298" i="7"/>
  <c r="P298" i="7" s="1"/>
  <c r="M24" i="7"/>
  <c r="I226" i="8"/>
  <c r="K226" i="8" s="1"/>
  <c r="O330" i="8"/>
  <c r="O328" i="8"/>
  <c r="M261" i="8"/>
  <c r="P261" i="8" s="1"/>
  <c r="P404" i="8"/>
  <c r="M402" i="8"/>
  <c r="P402" i="8" s="1"/>
  <c r="M132" i="2"/>
  <c r="P132" i="2" s="1"/>
  <c r="P330" i="5"/>
  <c r="P167" i="5"/>
  <c r="O330" i="6"/>
  <c r="M328" i="7"/>
  <c r="P328" i="7" s="1"/>
  <c r="M20" i="7"/>
  <c r="M18" i="7" s="1"/>
  <c r="L119" i="7"/>
  <c r="O119" i="7" s="1"/>
  <c r="O183" i="8"/>
  <c r="N181" i="8"/>
  <c r="P181" i="8" s="1"/>
  <c r="K174" i="8"/>
  <c r="L20" i="6"/>
  <c r="L18" i="6" s="1"/>
  <c r="O55" i="7"/>
  <c r="P331" i="7"/>
  <c r="N261" i="8"/>
  <c r="O261" i="8" s="1"/>
  <c r="O121" i="8"/>
  <c r="O347" i="8"/>
  <c r="M422" i="8"/>
  <c r="P422" i="8" s="1"/>
  <c r="M421" i="8"/>
  <c r="M33" i="8"/>
  <c r="P424" i="8"/>
  <c r="I418" i="4"/>
  <c r="K418" i="4" s="1"/>
  <c r="O134" i="5"/>
  <c r="P167" i="7"/>
  <c r="I418" i="7"/>
  <c r="K418" i="7" s="1"/>
  <c r="M402" i="7"/>
  <c r="P402" i="7" s="1"/>
  <c r="P347" i="7"/>
  <c r="P330" i="8"/>
  <c r="P391" i="8"/>
  <c r="M389" i="8"/>
  <c r="P389" i="8" s="1"/>
  <c r="L31" i="8"/>
  <c r="O31" i="8" s="1"/>
  <c r="L30" i="8"/>
  <c r="L277" i="8"/>
  <c r="O277" i="8" s="1"/>
  <c r="O300" i="8"/>
  <c r="L298" i="8"/>
  <c r="O298" i="8" s="1"/>
  <c r="P330" i="4"/>
  <c r="M149" i="7"/>
  <c r="P149" i="7" s="1"/>
  <c r="M132" i="7"/>
  <c r="P132" i="7" s="1"/>
  <c r="O687" i="8"/>
  <c r="P345" i="8"/>
  <c r="O345" i="8"/>
  <c r="P347" i="8"/>
  <c r="L523" i="8"/>
  <c r="O523" i="8" s="1"/>
  <c r="O525" i="8"/>
  <c r="L444" i="8"/>
  <c r="O444" i="8" s="1"/>
  <c r="O446" i="8"/>
  <c r="K77" i="8"/>
  <c r="I65" i="8"/>
  <c r="K65" i="8" s="1"/>
  <c r="K364" i="5"/>
  <c r="K654" i="6"/>
  <c r="M66" i="6"/>
  <c r="P66" i="6" s="1"/>
  <c r="P26" i="7"/>
  <c r="O263" i="7"/>
  <c r="O90" i="7"/>
  <c r="K434" i="8"/>
  <c r="I418" i="8"/>
  <c r="K418" i="8" s="1"/>
  <c r="P43" i="8"/>
  <c r="N41" i="8"/>
  <c r="O41" i="8" s="1"/>
  <c r="O687" i="7"/>
  <c r="L685" i="7"/>
  <c r="O685" i="7" s="1"/>
  <c r="J364" i="8"/>
  <c r="K364" i="8" s="1"/>
  <c r="K365" i="8"/>
  <c r="O19" i="8"/>
  <c r="K434" i="6"/>
  <c r="O134" i="6"/>
  <c r="L467" i="7"/>
  <c r="O467" i="7" s="1"/>
  <c r="L181" i="8"/>
  <c r="O23" i="8"/>
  <c r="L20" i="8"/>
  <c r="L13" i="8"/>
  <c r="L11" i="8" s="1"/>
  <c r="P19" i="8"/>
  <c r="O56" i="8"/>
  <c r="O26" i="8"/>
  <c r="L16" i="8"/>
  <c r="L24" i="8"/>
  <c r="P56" i="7"/>
  <c r="M444" i="8"/>
  <c r="P446" i="8"/>
  <c r="J417" i="8"/>
  <c r="K417" i="8" s="1"/>
  <c r="K433" i="8"/>
  <c r="P12" i="8"/>
  <c r="M9" i="8"/>
  <c r="N16" i="8"/>
  <c r="N14" i="8" s="1"/>
  <c r="N24" i="8"/>
  <c r="P24" i="8" s="1"/>
  <c r="L165" i="8"/>
  <c r="O165" i="8" s="1"/>
  <c r="M20" i="8"/>
  <c r="M18" i="8" s="1"/>
  <c r="P317" i="8"/>
  <c r="M315" i="8"/>
  <c r="P315" i="8" s="1"/>
  <c r="O151" i="8"/>
  <c r="L149" i="8"/>
  <c r="O149" i="8" s="1"/>
  <c r="P26" i="8"/>
  <c r="M16" i="8"/>
  <c r="O261" i="7"/>
  <c r="L227" i="8"/>
  <c r="N20" i="8"/>
  <c r="N18" i="8" s="1"/>
  <c r="N13" i="8"/>
  <c r="N21" i="8"/>
  <c r="P21" i="8" s="1"/>
  <c r="L21" i="8"/>
  <c r="M149" i="5"/>
  <c r="P149" i="5" s="1"/>
  <c r="L389" i="6"/>
  <c r="O389" i="6" s="1"/>
  <c r="O134" i="8"/>
  <c r="L132" i="8"/>
  <c r="O132" i="8" s="1"/>
  <c r="K76" i="8"/>
  <c r="I64" i="8"/>
  <c r="K64" i="8" s="1"/>
  <c r="O12" i="8"/>
  <c r="L9" i="8"/>
  <c r="O345" i="5"/>
  <c r="P121" i="5"/>
  <c r="M389" i="7"/>
  <c r="P389" i="7" s="1"/>
  <c r="O345" i="7"/>
  <c r="N24" i="7"/>
  <c r="P23" i="7"/>
  <c r="O168" i="7"/>
  <c r="M277" i="7"/>
  <c r="P277" i="7" s="1"/>
  <c r="O88" i="7"/>
  <c r="L149" i="7"/>
  <c r="O149" i="7" s="1"/>
  <c r="O151" i="7"/>
  <c r="P634" i="5"/>
  <c r="O135" i="5"/>
  <c r="M315" i="6"/>
  <c r="P315" i="6" s="1"/>
  <c r="N14" i="6"/>
  <c r="P424" i="6"/>
  <c r="L149" i="6"/>
  <c r="O149" i="6" s="1"/>
  <c r="P301" i="5"/>
  <c r="K433" i="7"/>
  <c r="O53" i="7"/>
  <c r="L328" i="7"/>
  <c r="O328" i="7" s="1"/>
  <c r="P317" i="7"/>
  <c r="M315" i="7"/>
  <c r="P315" i="7" s="1"/>
  <c r="P151" i="4"/>
  <c r="I65" i="7"/>
  <c r="K65" i="7" s="1"/>
  <c r="K77" i="7"/>
  <c r="O43" i="6"/>
  <c r="P184" i="5"/>
  <c r="O687" i="6"/>
  <c r="O183" i="6"/>
  <c r="M469" i="7"/>
  <c r="K76" i="7"/>
  <c r="I64" i="7"/>
  <c r="K64" i="7" s="1"/>
  <c r="M687" i="6"/>
  <c r="M685" i="6" s="1"/>
  <c r="M688" i="6"/>
  <c r="P688" i="6" s="1"/>
  <c r="M469" i="5"/>
  <c r="M467" i="5" s="1"/>
  <c r="P467" i="5" s="1"/>
  <c r="M261" i="6"/>
  <c r="P261" i="6" s="1"/>
  <c r="M470" i="7"/>
  <c r="P470" i="7" s="1"/>
  <c r="P345" i="7"/>
  <c r="P16" i="7"/>
  <c r="P121" i="7"/>
  <c r="M119" i="7"/>
  <c r="P119" i="7" s="1"/>
  <c r="O121" i="6"/>
  <c r="O446" i="7"/>
  <c r="L444" i="7"/>
  <c r="O444" i="7" s="1"/>
  <c r="M261" i="7"/>
  <c r="P261" i="7" s="1"/>
  <c r="O33" i="7"/>
  <c r="L30" i="7"/>
  <c r="M165" i="7"/>
  <c r="P165" i="7" s="1"/>
  <c r="L16" i="7"/>
  <c r="O26" i="7"/>
  <c r="L13" i="7"/>
  <c r="O348" i="7"/>
  <c r="K559" i="7"/>
  <c r="I543" i="7"/>
  <c r="K543" i="7" s="1"/>
  <c r="P90" i="7"/>
  <c r="M88" i="7"/>
  <c r="P88" i="7" s="1"/>
  <c r="K374" i="7"/>
  <c r="P55" i="7"/>
  <c r="M53" i="7"/>
  <c r="O44" i="6"/>
  <c r="O41" i="6"/>
  <c r="M446" i="7"/>
  <c r="M447" i="7"/>
  <c r="P447" i="7" s="1"/>
  <c r="P449" i="7"/>
  <c r="M546" i="7"/>
  <c r="M547" i="7"/>
  <c r="P547" i="7" s="1"/>
  <c r="P549" i="7"/>
  <c r="O279" i="7"/>
  <c r="L277" i="7"/>
  <c r="O277" i="7" s="1"/>
  <c r="O657" i="7"/>
  <c r="L655" i="7"/>
  <c r="O655" i="7" s="1"/>
  <c r="M422" i="7"/>
  <c r="P422" i="7" s="1"/>
  <c r="M421" i="7"/>
  <c r="P424" i="7"/>
  <c r="M33" i="7"/>
  <c r="O68" i="7"/>
  <c r="L66" i="7"/>
  <c r="O66" i="7" s="1"/>
  <c r="L298" i="5"/>
  <c r="O298" i="5" s="1"/>
  <c r="K237" i="7"/>
  <c r="I226" i="7"/>
  <c r="P660" i="7"/>
  <c r="M657" i="7"/>
  <c r="M658" i="7"/>
  <c r="P658" i="7" s="1"/>
  <c r="O421" i="7"/>
  <c r="L419" i="7"/>
  <c r="P43" i="7"/>
  <c r="N41" i="7"/>
  <c r="M14" i="7"/>
  <c r="P14" i="7" s="1"/>
  <c r="P15" i="7"/>
  <c r="M9" i="7"/>
  <c r="P183" i="7"/>
  <c r="M181" i="7"/>
  <c r="P181" i="7" s="1"/>
  <c r="I131" i="7"/>
  <c r="K131" i="7" s="1"/>
  <c r="K143" i="7"/>
  <c r="K364" i="7"/>
  <c r="O404" i="7"/>
  <c r="L402" i="7"/>
  <c r="O402" i="7" s="1"/>
  <c r="L181" i="7"/>
  <c r="O181" i="7" s="1"/>
  <c r="N9" i="7"/>
  <c r="O184" i="5"/>
  <c r="P55" i="5"/>
  <c r="P298" i="5"/>
  <c r="L315" i="7"/>
  <c r="O315" i="7" s="1"/>
  <c r="O317" i="7"/>
  <c r="O631" i="7"/>
  <c r="L629" i="7"/>
  <c r="O629" i="7" s="1"/>
  <c r="L165" i="7"/>
  <c r="O165" i="7" s="1"/>
  <c r="P29" i="7"/>
  <c r="N13" i="7"/>
  <c r="N10" i="7" s="1"/>
  <c r="N21" i="7"/>
  <c r="O21" i="7" s="1"/>
  <c r="N20" i="7"/>
  <c r="N18" i="7" s="1"/>
  <c r="L24" i="7"/>
  <c r="M277" i="6"/>
  <c r="P277" i="6" s="1"/>
  <c r="O55" i="4"/>
  <c r="P347" i="5"/>
  <c r="O55" i="5"/>
  <c r="P279" i="2"/>
  <c r="M277" i="5"/>
  <c r="P277" i="5" s="1"/>
  <c r="M402" i="5"/>
  <c r="P402" i="5" s="1"/>
  <c r="P184" i="6"/>
  <c r="O55" i="6"/>
  <c r="O43" i="4"/>
  <c r="L402" i="5"/>
  <c r="O402" i="5" s="1"/>
  <c r="L402" i="6"/>
  <c r="O402" i="6" s="1"/>
  <c r="P165" i="6"/>
  <c r="P55" i="6"/>
  <c r="M421" i="6"/>
  <c r="M419" i="6" s="1"/>
  <c r="M132" i="6"/>
  <c r="P132" i="6" s="1"/>
  <c r="M298" i="6"/>
  <c r="P298" i="6" s="1"/>
  <c r="P121" i="4"/>
  <c r="P53" i="4"/>
  <c r="O165" i="5"/>
  <c r="N119" i="5"/>
  <c r="P119" i="5" s="1"/>
  <c r="K364" i="6"/>
  <c r="O167" i="5"/>
  <c r="O91" i="6"/>
  <c r="M277" i="2"/>
  <c r="P277" i="2" s="1"/>
  <c r="P330" i="3"/>
  <c r="O183" i="5"/>
  <c r="P183" i="6"/>
  <c r="L328" i="6"/>
  <c r="O328" i="6" s="1"/>
  <c r="O263" i="6"/>
  <c r="N261" i="6"/>
  <c r="O261" i="6" s="1"/>
  <c r="O330" i="3"/>
  <c r="M261" i="3"/>
  <c r="P261" i="3" s="1"/>
  <c r="O181" i="5"/>
  <c r="P183" i="5"/>
  <c r="L277" i="5"/>
  <c r="O277" i="5" s="1"/>
  <c r="M41" i="6"/>
  <c r="P41" i="6" s="1"/>
  <c r="P43" i="6"/>
  <c r="M658" i="6"/>
  <c r="P658" i="6" s="1"/>
  <c r="M657" i="6"/>
  <c r="M655" i="6" s="1"/>
  <c r="P655" i="6" s="1"/>
  <c r="O421" i="2"/>
  <c r="O655" i="6"/>
  <c r="N546" i="6"/>
  <c r="N547" i="6"/>
  <c r="M132" i="5"/>
  <c r="P132" i="5" s="1"/>
  <c r="K433" i="6"/>
  <c r="J417" i="6"/>
  <c r="K417" i="6" s="1"/>
  <c r="O422" i="6"/>
  <c r="P549" i="6"/>
  <c r="M546" i="6"/>
  <c r="M547" i="6"/>
  <c r="O421" i="6"/>
  <c r="O15" i="6"/>
  <c r="P23" i="6"/>
  <c r="M20" i="6"/>
  <c r="O90" i="6"/>
  <c r="L88" i="6"/>
  <c r="O88" i="6" s="1"/>
  <c r="P26" i="6"/>
  <c r="M16" i="6"/>
  <c r="P16" i="6" s="1"/>
  <c r="M24" i="6"/>
  <c r="O279" i="6"/>
  <c r="L277" i="6"/>
  <c r="O277" i="6" s="1"/>
  <c r="I65" i="6"/>
  <c r="K65" i="6" s="1"/>
  <c r="K77" i="6"/>
  <c r="O135" i="3"/>
  <c r="O446" i="4"/>
  <c r="O688" i="6"/>
  <c r="O549" i="6"/>
  <c r="N181" i="6"/>
  <c r="P181" i="6" s="1"/>
  <c r="L9" i="6"/>
  <c r="P330" i="6"/>
  <c r="M328" i="6"/>
  <c r="P328" i="6" s="1"/>
  <c r="L66" i="6"/>
  <c r="O66" i="6" s="1"/>
  <c r="N9" i="6"/>
  <c r="O657" i="6"/>
  <c r="P345" i="6"/>
  <c r="P29" i="6"/>
  <c r="O347" i="6"/>
  <c r="O21" i="6"/>
  <c r="I64" i="6"/>
  <c r="K64" i="6" s="1"/>
  <c r="K76" i="6"/>
  <c r="P53" i="6"/>
  <c r="O547" i="4"/>
  <c r="P472" i="5"/>
  <c r="L389" i="4"/>
  <c r="O389" i="4" s="1"/>
  <c r="P90" i="5"/>
  <c r="O547" i="6"/>
  <c r="P151" i="6"/>
  <c r="M149" i="6"/>
  <c r="P149" i="6" s="1"/>
  <c r="M119" i="6"/>
  <c r="P119" i="6" s="1"/>
  <c r="O33" i="6"/>
  <c r="L31" i="6"/>
  <c r="L30" i="6"/>
  <c r="L28" i="6" s="1"/>
  <c r="P347" i="6"/>
  <c r="L13" i="6"/>
  <c r="N20" i="6"/>
  <c r="N18" i="6" s="1"/>
  <c r="P444" i="6"/>
  <c r="N685" i="6"/>
  <c r="O685" i="6" s="1"/>
  <c r="O345" i="6"/>
  <c r="O631" i="6"/>
  <c r="L629" i="6"/>
  <c r="O629" i="6" s="1"/>
  <c r="M21" i="6"/>
  <c r="P21" i="6" s="1"/>
  <c r="L165" i="6"/>
  <c r="O165" i="6" s="1"/>
  <c r="O167" i="6"/>
  <c r="P90" i="6"/>
  <c r="M88" i="6"/>
  <c r="P88" i="6" s="1"/>
  <c r="P15" i="6"/>
  <c r="O469" i="6"/>
  <c r="L467" i="6"/>
  <c r="O29" i="6"/>
  <c r="P424" i="3"/>
  <c r="P183" i="3"/>
  <c r="O167" i="4"/>
  <c r="O68" i="4"/>
  <c r="L685" i="5"/>
  <c r="O685" i="5" s="1"/>
  <c r="P470" i="5"/>
  <c r="N469" i="6"/>
  <c r="N467" i="6" s="1"/>
  <c r="N470" i="6"/>
  <c r="O470" i="6" s="1"/>
  <c r="N33" i="6"/>
  <c r="K237" i="6"/>
  <c r="I226" i="6"/>
  <c r="O26" i="6"/>
  <c r="L24" i="6"/>
  <c r="L16" i="6"/>
  <c r="O16" i="6" s="1"/>
  <c r="P634" i="6"/>
  <c r="M631" i="6"/>
  <c r="M632" i="6"/>
  <c r="P632" i="6" s="1"/>
  <c r="P9" i="6"/>
  <c r="N419" i="6"/>
  <c r="O53" i="6"/>
  <c r="P472" i="6"/>
  <c r="M469" i="6"/>
  <c r="M470" i="6"/>
  <c r="P470" i="6" s="1"/>
  <c r="M33" i="6"/>
  <c r="O23" i="6"/>
  <c r="L655" i="5"/>
  <c r="O655" i="5" s="1"/>
  <c r="N24" i="5"/>
  <c r="P24" i="5" s="1"/>
  <c r="N88" i="5"/>
  <c r="P88" i="5" s="1"/>
  <c r="O90" i="5"/>
  <c r="O279" i="3"/>
  <c r="M547" i="5"/>
  <c r="P547" i="5" s="1"/>
  <c r="M546" i="5"/>
  <c r="P546" i="5" s="1"/>
  <c r="P549" i="5"/>
  <c r="P167" i="4"/>
  <c r="L419" i="5"/>
  <c r="O419" i="5" s="1"/>
  <c r="N14" i="5"/>
  <c r="N41" i="5"/>
  <c r="P41" i="5" s="1"/>
  <c r="P183" i="2"/>
  <c r="N165" i="4"/>
  <c r="P165" i="4" s="1"/>
  <c r="L13" i="4"/>
  <c r="L261" i="5"/>
  <c r="O261" i="5" s="1"/>
  <c r="P53" i="5"/>
  <c r="P55" i="4"/>
  <c r="O347" i="5"/>
  <c r="L132" i="5"/>
  <c r="O132" i="5" s="1"/>
  <c r="P43" i="5"/>
  <c r="I64" i="5"/>
  <c r="K64" i="5" s="1"/>
  <c r="K76" i="5"/>
  <c r="L53" i="5"/>
  <c r="O53" i="5" s="1"/>
  <c r="K433" i="5"/>
  <c r="L88" i="5"/>
  <c r="K143" i="5"/>
  <c r="I131" i="5"/>
  <c r="K131" i="5" s="1"/>
  <c r="P263" i="5"/>
  <c r="M261" i="5"/>
  <c r="P261" i="5" s="1"/>
  <c r="L66" i="5"/>
  <c r="O66" i="5" s="1"/>
  <c r="N467" i="5"/>
  <c r="N414" i="5"/>
  <c r="M328" i="5"/>
  <c r="P328" i="5" s="1"/>
  <c r="N9" i="5"/>
  <c r="M389" i="5"/>
  <c r="P389" i="5" s="1"/>
  <c r="M16" i="5"/>
  <c r="P16" i="5" s="1"/>
  <c r="P26" i="5"/>
  <c r="P12" i="5"/>
  <c r="M9" i="5"/>
  <c r="N20" i="5"/>
  <c r="N18" i="5" s="1"/>
  <c r="N13" i="5"/>
  <c r="N21" i="5"/>
  <c r="O26" i="5"/>
  <c r="L16" i="5"/>
  <c r="O16" i="5" s="1"/>
  <c r="L24" i="5"/>
  <c r="P44" i="5"/>
  <c r="L419" i="4"/>
  <c r="O419" i="4" s="1"/>
  <c r="O347" i="4"/>
  <c r="O23" i="4"/>
  <c r="O469" i="5"/>
  <c r="L467" i="5"/>
  <c r="O467" i="5" s="1"/>
  <c r="M345" i="5"/>
  <c r="P345" i="5" s="1"/>
  <c r="I164" i="5"/>
  <c r="K164" i="5" s="1"/>
  <c r="K174" i="5"/>
  <c r="L30" i="5"/>
  <c r="L28" i="5" s="1"/>
  <c r="O28" i="5" s="1"/>
  <c r="O36" i="5"/>
  <c r="P317" i="5"/>
  <c r="M315" i="5"/>
  <c r="P315" i="5" s="1"/>
  <c r="O15" i="5"/>
  <c r="L119" i="5"/>
  <c r="O121" i="5"/>
  <c r="L149" i="4"/>
  <c r="O149" i="4" s="1"/>
  <c r="L21" i="4"/>
  <c r="K248" i="5"/>
  <c r="I226" i="5"/>
  <c r="M422" i="5"/>
  <c r="P422" i="5" s="1"/>
  <c r="M33" i="5"/>
  <c r="M13" i="5" s="1"/>
  <c r="P424" i="5"/>
  <c r="M421" i="5"/>
  <c r="O547" i="5"/>
  <c r="N30" i="5"/>
  <c r="N28" i="5" s="1"/>
  <c r="N31" i="5"/>
  <c r="O33" i="5"/>
  <c r="O446" i="5"/>
  <c r="L444" i="5"/>
  <c r="O444" i="5" s="1"/>
  <c r="P29" i="5"/>
  <c r="L13" i="5"/>
  <c r="L11" i="5" s="1"/>
  <c r="O23" i="5"/>
  <c r="L20" i="5"/>
  <c r="P404" i="3"/>
  <c r="M328" i="4"/>
  <c r="P328" i="4" s="1"/>
  <c r="N24" i="4"/>
  <c r="P24" i="4" s="1"/>
  <c r="P347" i="4"/>
  <c r="L544" i="5"/>
  <c r="O544" i="5" s="1"/>
  <c r="L629" i="5"/>
  <c r="O629" i="5" s="1"/>
  <c r="P15" i="5"/>
  <c r="L227" i="5"/>
  <c r="P545" i="5"/>
  <c r="K417" i="5"/>
  <c r="M181" i="5"/>
  <c r="P181" i="5" s="1"/>
  <c r="O31" i="5"/>
  <c r="L389" i="5"/>
  <c r="O389" i="5" s="1"/>
  <c r="K77" i="5"/>
  <c r="I65" i="5"/>
  <c r="K65" i="5" s="1"/>
  <c r="O29" i="5"/>
  <c r="P23" i="5"/>
  <c r="M21" i="5"/>
  <c r="M20" i="5"/>
  <c r="I543" i="5"/>
  <c r="K543" i="5" s="1"/>
  <c r="K559" i="5"/>
  <c r="O546" i="4"/>
  <c r="O525" i="5"/>
  <c r="L523" i="5"/>
  <c r="O523" i="5" s="1"/>
  <c r="O330" i="5"/>
  <c r="L328" i="5"/>
  <c r="O328" i="5" s="1"/>
  <c r="L149" i="5"/>
  <c r="O149" i="5" s="1"/>
  <c r="O151" i="5"/>
  <c r="L21" i="5"/>
  <c r="O470" i="5"/>
  <c r="O12" i="5"/>
  <c r="L9" i="5"/>
  <c r="L34" i="5"/>
  <c r="O34" i="5" s="1"/>
  <c r="M66" i="5"/>
  <c r="P66" i="5" s="1"/>
  <c r="O300" i="4"/>
  <c r="L298" i="4"/>
  <c r="O298" i="4" s="1"/>
  <c r="O55" i="3"/>
  <c r="L629" i="4"/>
  <c r="O629" i="4" s="1"/>
  <c r="M277" i="4"/>
  <c r="P277" i="4" s="1"/>
  <c r="P71" i="1"/>
  <c r="M402" i="2"/>
  <c r="P402" i="2" s="1"/>
  <c r="K364" i="3"/>
  <c r="P43" i="3"/>
  <c r="L30" i="4"/>
  <c r="L28" i="4" s="1"/>
  <c r="L34" i="2"/>
  <c r="O34" i="2" s="1"/>
  <c r="L30" i="2"/>
  <c r="L28" i="2" s="1"/>
  <c r="M132" i="4"/>
  <c r="P132" i="4" s="1"/>
  <c r="O36" i="4"/>
  <c r="P347" i="3"/>
  <c r="M544" i="4"/>
  <c r="P544" i="4" s="1"/>
  <c r="P68" i="3"/>
  <c r="O525" i="4"/>
  <c r="L523" i="4"/>
  <c r="O523" i="4" s="1"/>
  <c r="M421" i="4"/>
  <c r="P424" i="4"/>
  <c r="M422" i="4"/>
  <c r="P422" i="4" s="1"/>
  <c r="O66" i="3"/>
  <c r="O351" i="4"/>
  <c r="L119" i="4"/>
  <c r="O119" i="4" s="1"/>
  <c r="O300" i="3"/>
  <c r="L328" i="4"/>
  <c r="O328" i="4" s="1"/>
  <c r="L20" i="4"/>
  <c r="L18" i="4" s="1"/>
  <c r="M402" i="4"/>
  <c r="P402" i="4" s="1"/>
  <c r="L31" i="4"/>
  <c r="O31" i="4" s="1"/>
  <c r="P183" i="4"/>
  <c r="M181" i="4"/>
  <c r="P181" i="4" s="1"/>
  <c r="K76" i="2"/>
  <c r="M389" i="3"/>
  <c r="P389" i="3" s="1"/>
  <c r="M345" i="4"/>
  <c r="P345" i="4" s="1"/>
  <c r="L24" i="4"/>
  <c r="L402" i="4"/>
  <c r="O402" i="4" s="1"/>
  <c r="O404" i="4"/>
  <c r="M298" i="4"/>
  <c r="P298" i="4" s="1"/>
  <c r="L277" i="3"/>
  <c r="O277" i="3" s="1"/>
  <c r="P317" i="4"/>
  <c r="M315" i="4"/>
  <c r="P315" i="4" s="1"/>
  <c r="P68" i="4"/>
  <c r="M66" i="4"/>
  <c r="P66" i="4" s="1"/>
  <c r="O280" i="2"/>
  <c r="O183" i="2"/>
  <c r="P41" i="3"/>
  <c r="O315" i="3"/>
  <c r="P317" i="3"/>
  <c r="O26" i="4"/>
  <c r="L786" i="4"/>
  <c r="O786" i="4" s="1"/>
  <c r="L53" i="4"/>
  <c r="O53" i="4" s="1"/>
  <c r="N88" i="4"/>
  <c r="O88" i="4" s="1"/>
  <c r="O183" i="4"/>
  <c r="L181" i="4"/>
  <c r="O181" i="4" s="1"/>
  <c r="O134" i="4"/>
  <c r="L132" i="4"/>
  <c r="O132" i="4" s="1"/>
  <c r="P43" i="4"/>
  <c r="N41" i="4"/>
  <c r="O41" i="4" s="1"/>
  <c r="M447" i="4"/>
  <c r="P447" i="4" s="1"/>
  <c r="P449" i="4"/>
  <c r="M446" i="4"/>
  <c r="P90" i="4"/>
  <c r="M88" i="4"/>
  <c r="M421" i="3"/>
  <c r="P421" i="3" s="1"/>
  <c r="O134" i="3"/>
  <c r="M41" i="4"/>
  <c r="N30" i="4"/>
  <c r="O33" i="4"/>
  <c r="J364" i="4"/>
  <c r="K364" i="4" s="1"/>
  <c r="K365" i="4"/>
  <c r="M469" i="4"/>
  <c r="P472" i="4"/>
  <c r="M470" i="4"/>
  <c r="P470" i="4" s="1"/>
  <c r="M33" i="4"/>
  <c r="M13" i="4" s="1"/>
  <c r="N31" i="4"/>
  <c r="K76" i="4"/>
  <c r="I64" i="4"/>
  <c r="K64" i="4" s="1"/>
  <c r="M330" i="1"/>
  <c r="M328" i="1" s="1"/>
  <c r="M315" i="3"/>
  <c r="P315" i="3" s="1"/>
  <c r="P151" i="3"/>
  <c r="O317" i="3"/>
  <c r="P547" i="4"/>
  <c r="O249" i="4"/>
  <c r="L227" i="4"/>
  <c r="M389" i="4"/>
  <c r="P389" i="4" s="1"/>
  <c r="P391" i="4"/>
  <c r="O15" i="4"/>
  <c r="I65" i="4"/>
  <c r="K65" i="4" s="1"/>
  <c r="K77" i="4"/>
  <c r="P26" i="4"/>
  <c r="M16" i="4"/>
  <c r="L315" i="4"/>
  <c r="O315" i="4" s="1"/>
  <c r="O317" i="4"/>
  <c r="O12" i="4"/>
  <c r="L9" i="4"/>
  <c r="L345" i="4"/>
  <c r="O345" i="4" s="1"/>
  <c r="K237" i="4"/>
  <c r="I226" i="4"/>
  <c r="N13" i="4"/>
  <c r="N10" i="4" s="1"/>
  <c r="N20" i="4"/>
  <c r="N18" i="4" s="1"/>
  <c r="L165" i="2"/>
  <c r="O165" i="2" s="1"/>
  <c r="P19" i="4"/>
  <c r="L402" i="3"/>
  <c r="O402" i="3" s="1"/>
  <c r="I417" i="4"/>
  <c r="K417" i="4" s="1"/>
  <c r="K433" i="4"/>
  <c r="K143" i="4"/>
  <c r="I131" i="4"/>
  <c r="K131" i="4" s="1"/>
  <c r="L277" i="4"/>
  <c r="O277" i="4" s="1"/>
  <c r="O279" i="4"/>
  <c r="L467" i="4"/>
  <c r="O467" i="4" s="1"/>
  <c r="O469" i="4"/>
  <c r="O29" i="4"/>
  <c r="N9" i="4"/>
  <c r="P317" i="2"/>
  <c r="L523" i="3"/>
  <c r="O523" i="3" s="1"/>
  <c r="N261" i="4"/>
  <c r="P263" i="4"/>
  <c r="M20" i="4"/>
  <c r="P23" i="4"/>
  <c r="M21" i="4"/>
  <c r="P29" i="4"/>
  <c r="N21" i="4"/>
  <c r="O421" i="3"/>
  <c r="L53" i="3"/>
  <c r="O53" i="3" s="1"/>
  <c r="P66" i="3"/>
  <c r="O546" i="2"/>
  <c r="L165" i="3"/>
  <c r="O165" i="3" s="1"/>
  <c r="O277" i="2"/>
  <c r="P266" i="1"/>
  <c r="N181" i="2"/>
  <c r="O181" i="2" s="1"/>
  <c r="N345" i="3"/>
  <c r="P345" i="3" s="1"/>
  <c r="N88" i="3"/>
  <c r="P88" i="3" s="1"/>
  <c r="O68" i="3"/>
  <c r="M328" i="3"/>
  <c r="P328" i="3" s="1"/>
  <c r="M181" i="3"/>
  <c r="P181" i="3" s="1"/>
  <c r="O788" i="3"/>
  <c r="L786" i="3"/>
  <c r="O786" i="3" s="1"/>
  <c r="O391" i="3"/>
  <c r="L389" i="3"/>
  <c r="O389" i="3" s="1"/>
  <c r="O391" i="2"/>
  <c r="O263" i="2"/>
  <c r="L655" i="3"/>
  <c r="O655" i="3" s="1"/>
  <c r="O657" i="3"/>
  <c r="M525" i="3"/>
  <c r="P528" i="3"/>
  <c r="M526" i="3"/>
  <c r="P526" i="3" s="1"/>
  <c r="O317" i="2"/>
  <c r="P391" i="2"/>
  <c r="L467" i="3"/>
  <c r="O467" i="3" s="1"/>
  <c r="J131" i="3"/>
  <c r="K131" i="3" s="1"/>
  <c r="K143" i="3"/>
  <c r="K433" i="2"/>
  <c r="O184" i="3"/>
  <c r="L34" i="3"/>
  <c r="O34" i="3" s="1"/>
  <c r="O631" i="2"/>
  <c r="P184" i="3"/>
  <c r="N149" i="3"/>
  <c r="P149" i="3" s="1"/>
  <c r="P121" i="3"/>
  <c r="M119" i="3"/>
  <c r="P119" i="3" s="1"/>
  <c r="M629" i="2"/>
  <c r="P629" i="2" s="1"/>
  <c r="P634" i="2"/>
  <c r="L389" i="2"/>
  <c r="O389" i="2" s="1"/>
  <c r="I418" i="2"/>
  <c r="K418" i="2" s="1"/>
  <c r="O279" i="2"/>
  <c r="P389" i="2"/>
  <c r="M277" i="3"/>
  <c r="P277" i="3" s="1"/>
  <c r="P279" i="3"/>
  <c r="K417" i="3"/>
  <c r="K537" i="3"/>
  <c r="J522" i="3"/>
  <c r="K522" i="3" s="1"/>
  <c r="N30" i="3"/>
  <c r="N28" i="3" s="1"/>
  <c r="N31" i="3"/>
  <c r="L261" i="3"/>
  <c r="O261" i="3" s="1"/>
  <c r="O263" i="3"/>
  <c r="N13" i="3"/>
  <c r="N20" i="3"/>
  <c r="N18" i="3" s="1"/>
  <c r="L41" i="3"/>
  <c r="O43" i="3"/>
  <c r="L24" i="3"/>
  <c r="L16" i="3"/>
  <c r="L14" i="3" s="1"/>
  <c r="O26" i="3"/>
  <c r="K174" i="2"/>
  <c r="J275" i="3"/>
  <c r="K275" i="3" s="1"/>
  <c r="K288" i="3"/>
  <c r="K433" i="3"/>
  <c r="O238" i="3"/>
  <c r="L227" i="3"/>
  <c r="P134" i="3"/>
  <c r="M132" i="3"/>
  <c r="P132" i="3" s="1"/>
  <c r="O12" i="3"/>
  <c r="L9" i="3"/>
  <c r="L345" i="3"/>
  <c r="O347" i="3"/>
  <c r="P300" i="3"/>
  <c r="N298" i="3"/>
  <c r="P298" i="3" s="1"/>
  <c r="P29" i="3"/>
  <c r="I64" i="3"/>
  <c r="K64" i="3" s="1"/>
  <c r="K76" i="3"/>
  <c r="O23" i="3"/>
  <c r="L20" i="3"/>
  <c r="L13" i="3"/>
  <c r="L21" i="3"/>
  <c r="O21" i="3" s="1"/>
  <c r="L544" i="3"/>
  <c r="O544" i="3" s="1"/>
  <c r="P351" i="3"/>
  <c r="K77" i="3"/>
  <c r="I65" i="3"/>
  <c r="K65" i="3" s="1"/>
  <c r="L629" i="3"/>
  <c r="O629" i="3" s="1"/>
  <c r="N414" i="3"/>
  <c r="K237" i="3"/>
  <c r="I226" i="3"/>
  <c r="O29" i="3"/>
  <c r="P21" i="3"/>
  <c r="L31" i="3"/>
  <c r="O31" i="3" s="1"/>
  <c r="L30" i="3"/>
  <c r="O33" i="3"/>
  <c r="O19" i="3"/>
  <c r="L119" i="3"/>
  <c r="O119" i="3" s="1"/>
  <c r="O121" i="3"/>
  <c r="J466" i="1"/>
  <c r="K466" i="1" s="1"/>
  <c r="K110" i="1"/>
  <c r="I164" i="3"/>
  <c r="K164" i="3" s="1"/>
  <c r="K174" i="3"/>
  <c r="P449" i="3"/>
  <c r="M446" i="3"/>
  <c r="M33" i="3"/>
  <c r="M13" i="3" s="1"/>
  <c r="M447" i="3"/>
  <c r="P447" i="3" s="1"/>
  <c r="O90" i="3"/>
  <c r="L88" i="3"/>
  <c r="N24" i="3"/>
  <c r="N16" i="3"/>
  <c r="N14" i="3" s="1"/>
  <c r="O446" i="3"/>
  <c r="L444" i="3"/>
  <c r="O419" i="3"/>
  <c r="P15" i="3"/>
  <c r="P91" i="3"/>
  <c r="O91" i="3"/>
  <c r="I418" i="3"/>
  <c r="K418" i="3" s="1"/>
  <c r="K434" i="3"/>
  <c r="P469" i="3"/>
  <c r="N467" i="3"/>
  <c r="P467" i="3" s="1"/>
  <c r="O183" i="3"/>
  <c r="L181" i="3"/>
  <c r="O181" i="3" s="1"/>
  <c r="O15" i="3"/>
  <c r="P55" i="3"/>
  <c r="M53" i="3"/>
  <c r="O151" i="3"/>
  <c r="L149" i="3"/>
  <c r="L132" i="3"/>
  <c r="O132" i="3" s="1"/>
  <c r="M9" i="3"/>
  <c r="P12" i="3"/>
  <c r="P26" i="3"/>
  <c r="M24" i="3"/>
  <c r="M16" i="3"/>
  <c r="L328" i="3"/>
  <c r="O328" i="3" s="1"/>
  <c r="P301" i="3"/>
  <c r="M165" i="3"/>
  <c r="P165" i="3" s="1"/>
  <c r="P23" i="3"/>
  <c r="M20" i="3"/>
  <c r="P66" i="2"/>
  <c r="P330" i="2"/>
  <c r="P43" i="2"/>
  <c r="O55" i="2"/>
  <c r="L119" i="2"/>
  <c r="O119" i="2" s="1"/>
  <c r="P321" i="2"/>
  <c r="K288" i="1"/>
  <c r="K293" i="1"/>
  <c r="I417" i="2"/>
  <c r="K417" i="2" s="1"/>
  <c r="L149" i="2"/>
  <c r="O149" i="2" s="1"/>
  <c r="P328" i="2"/>
  <c r="P56" i="2"/>
  <c r="L261" i="2"/>
  <c r="O261" i="2" s="1"/>
  <c r="N24" i="2"/>
  <c r="P24" i="2" s="1"/>
  <c r="O347" i="2"/>
  <c r="M632" i="2"/>
  <c r="P632" i="2" s="1"/>
  <c r="O90" i="2"/>
  <c r="L345" i="2"/>
  <c r="N317" i="1"/>
  <c r="N315" i="1" s="1"/>
  <c r="O66" i="2"/>
  <c r="M523" i="2"/>
  <c r="P523" i="2" s="1"/>
  <c r="P525" i="2"/>
  <c r="L402" i="2"/>
  <c r="O402" i="2" s="1"/>
  <c r="O404" i="2"/>
  <c r="L467" i="2"/>
  <c r="O467" i="2" s="1"/>
  <c r="O469" i="2"/>
  <c r="M151" i="1"/>
  <c r="M149" i="1" s="1"/>
  <c r="L53" i="2"/>
  <c r="O53" i="2" s="1"/>
  <c r="M470" i="2"/>
  <c r="P470" i="2" s="1"/>
  <c r="P472" i="2"/>
  <c r="M469" i="2"/>
  <c r="K522" i="2"/>
  <c r="M16" i="2"/>
  <c r="M14" i="2" s="1"/>
  <c r="P14" i="2" s="1"/>
  <c r="J364" i="2"/>
  <c r="K364" i="2" s="1"/>
  <c r="L31" i="2"/>
  <c r="O31" i="2" s="1"/>
  <c r="J194" i="1"/>
  <c r="M315" i="2"/>
  <c r="P315" i="2" s="1"/>
  <c r="O351" i="2"/>
  <c r="O525" i="2"/>
  <c r="L523" i="2"/>
  <c r="O523" i="2" s="1"/>
  <c r="K537" i="2"/>
  <c r="P424" i="2"/>
  <c r="M421" i="2"/>
  <c r="M422" i="2"/>
  <c r="P422" i="2" s="1"/>
  <c r="M33" i="2"/>
  <c r="M13" i="2" s="1"/>
  <c r="O134" i="2"/>
  <c r="L132" i="2"/>
  <c r="O132" i="2" s="1"/>
  <c r="O15" i="2"/>
  <c r="J722" i="1"/>
  <c r="K722" i="1" s="1"/>
  <c r="L788" i="1"/>
  <c r="O788" i="1" s="1"/>
  <c r="N414" i="2"/>
  <c r="M298" i="2"/>
  <c r="P298" i="2" s="1"/>
  <c r="I131" i="2"/>
  <c r="K131" i="2" s="1"/>
  <c r="K143" i="2"/>
  <c r="P263" i="2"/>
  <c r="M261" i="2"/>
  <c r="P261" i="2" s="1"/>
  <c r="O23" i="2"/>
  <c r="L20" i="2"/>
  <c r="L13" i="2"/>
  <c r="N30" i="2"/>
  <c r="O33" i="2"/>
  <c r="P19" i="2"/>
  <c r="N88" i="2"/>
  <c r="O88" i="2" s="1"/>
  <c r="P549" i="2"/>
  <c r="M546" i="2"/>
  <c r="P546" i="2" s="1"/>
  <c r="M547" i="2"/>
  <c r="P547" i="2" s="1"/>
  <c r="O419" i="2"/>
  <c r="O238" i="2"/>
  <c r="L227" i="2"/>
  <c r="I65" i="2"/>
  <c r="K65" i="2" s="1"/>
  <c r="K77" i="2"/>
  <c r="N21" i="2"/>
  <c r="P21" i="2" s="1"/>
  <c r="N20" i="2"/>
  <c r="N18" i="2" s="1"/>
  <c r="N13" i="2"/>
  <c r="O446" i="2"/>
  <c r="L444" i="2"/>
  <c r="O444" i="2" s="1"/>
  <c r="O29" i="2"/>
  <c r="L9" i="2"/>
  <c r="P121" i="2"/>
  <c r="M119" i="2"/>
  <c r="P119" i="2" s="1"/>
  <c r="P68" i="2"/>
  <c r="O300" i="2"/>
  <c r="L298" i="2"/>
  <c r="O298" i="2" s="1"/>
  <c r="O68" i="2"/>
  <c r="K78" i="1"/>
  <c r="M317" i="1"/>
  <c r="M53" i="2"/>
  <c r="P53" i="2" s="1"/>
  <c r="P55" i="2"/>
  <c r="J561" i="1"/>
  <c r="K561" i="1" s="1"/>
  <c r="J596" i="1"/>
  <c r="J604" i="1"/>
  <c r="O26" i="2"/>
  <c r="L16" i="2"/>
  <c r="O16" i="2" s="1"/>
  <c r="K248" i="2"/>
  <c r="I226" i="2"/>
  <c r="M20" i="2"/>
  <c r="P23" i="2"/>
  <c r="P90" i="2"/>
  <c r="P12" i="2"/>
  <c r="M9" i="2"/>
  <c r="O303" i="1"/>
  <c r="K728" i="1"/>
  <c r="K821" i="1"/>
  <c r="K824" i="1"/>
  <c r="K827" i="1"/>
  <c r="L315" i="2"/>
  <c r="O315" i="2" s="1"/>
  <c r="L328" i="2"/>
  <c r="O328" i="2" s="1"/>
  <c r="O330" i="2"/>
  <c r="P545" i="2"/>
  <c r="P280" i="2"/>
  <c r="P347" i="2"/>
  <c r="N345" i="2"/>
  <c r="O43" i="2"/>
  <c r="L41" i="2"/>
  <c r="P151" i="2"/>
  <c r="M149" i="2"/>
  <c r="P149" i="2" s="1"/>
  <c r="M41" i="2"/>
  <c r="L24" i="2"/>
  <c r="K559" i="2"/>
  <c r="I543" i="2"/>
  <c r="K543" i="2" s="1"/>
  <c r="P26" i="2"/>
  <c r="L21" i="2"/>
  <c r="K103" i="1"/>
  <c r="K224" i="1"/>
  <c r="N690" i="1"/>
  <c r="N687" i="1" s="1"/>
  <c r="N685" i="1" s="1"/>
  <c r="J76" i="1"/>
  <c r="J64" i="1" s="1"/>
  <c r="M134" i="1"/>
  <c r="M132" i="1" s="1"/>
  <c r="K671" i="1"/>
  <c r="K822" i="1"/>
  <c r="K825" i="1"/>
  <c r="K828" i="1"/>
  <c r="I275" i="1"/>
  <c r="N68" i="1"/>
  <c r="N66" i="1" s="1"/>
  <c r="J236" i="1"/>
  <c r="K462" i="1"/>
  <c r="L167" i="1"/>
  <c r="L165" i="1" s="1"/>
  <c r="L209" i="1"/>
  <c r="L300" i="1"/>
  <c r="L298" i="1" s="1"/>
  <c r="M331" i="1"/>
  <c r="P331" i="1" s="1"/>
  <c r="J603" i="1"/>
  <c r="K79" i="1"/>
  <c r="L122" i="1"/>
  <c r="O122" i="1" s="1"/>
  <c r="I236" i="1"/>
  <c r="L263" i="1"/>
  <c r="L261" i="1" s="1"/>
  <c r="K340" i="1"/>
  <c r="K359" i="1"/>
  <c r="J721" i="1"/>
  <c r="K721" i="1" s="1"/>
  <c r="K81" i="1"/>
  <c r="K99" i="1"/>
  <c r="J100" i="1"/>
  <c r="K100" i="1" s="1"/>
  <c r="M155" i="1"/>
  <c r="P155" i="1" s="1"/>
  <c r="K208" i="1"/>
  <c r="N228" i="1"/>
  <c r="N231" i="1"/>
  <c r="N263" i="1"/>
  <c r="N261" i="1" s="1"/>
  <c r="I364" i="1"/>
  <c r="K379" i="1"/>
  <c r="P410" i="1"/>
  <c r="M469" i="1"/>
  <c r="M467" i="1" s="1"/>
  <c r="K539" i="1"/>
  <c r="J582" i="1"/>
  <c r="J576" i="1" s="1"/>
  <c r="J559" i="1" s="1"/>
  <c r="K104" i="1"/>
  <c r="K116" i="1"/>
  <c r="L229" i="1"/>
  <c r="K400" i="1"/>
  <c r="M33" i="1"/>
  <c r="M30" i="1" s="1"/>
  <c r="M28" i="1" s="1"/>
  <c r="K541" i="1"/>
  <c r="K699" i="1"/>
  <c r="K82" i="1"/>
  <c r="L121" i="1"/>
  <c r="L119" i="1" s="1"/>
  <c r="P135" i="1"/>
  <c r="P140" i="1"/>
  <c r="O154" i="1"/>
  <c r="K148" i="1"/>
  <c r="N229" i="1"/>
  <c r="L392" i="1"/>
  <c r="O392" i="1" s="1"/>
  <c r="N404" i="1"/>
  <c r="N402" i="1" s="1"/>
  <c r="L687" i="1"/>
  <c r="L685" i="1" s="1"/>
  <c r="K378" i="1"/>
  <c r="K413" i="1"/>
  <c r="L23" i="1"/>
  <c r="L21" i="1" s="1"/>
  <c r="J77" i="1"/>
  <c r="J65" i="1" s="1"/>
  <c r="K102" i="1"/>
  <c r="K114" i="1"/>
  <c r="K204" i="1"/>
  <c r="K290" i="1"/>
  <c r="K294" i="1"/>
  <c r="N347" i="1"/>
  <c r="N345" i="1" s="1"/>
  <c r="M405" i="1"/>
  <c r="P405" i="1" s="1"/>
  <c r="N528" i="1"/>
  <c r="N526" i="1" s="1"/>
  <c r="P526" i="1" s="1"/>
  <c r="K537" i="1"/>
  <c r="K823" i="1"/>
  <c r="K826" i="1"/>
  <c r="K143" i="1"/>
  <c r="I131" i="1"/>
  <c r="K131" i="1" s="1"/>
  <c r="O93" i="1"/>
  <c r="J112" i="1"/>
  <c r="N138" i="1"/>
  <c r="P138" i="1" s="1"/>
  <c r="P154" i="1"/>
  <c r="K190" i="1"/>
  <c r="K214" i="1"/>
  <c r="K247" i="1"/>
  <c r="O306" i="1"/>
  <c r="N351" i="1"/>
  <c r="O351" i="1" s="1"/>
  <c r="K369" i="1"/>
  <c r="K381" i="1"/>
  <c r="L404" i="1"/>
  <c r="O410" i="1"/>
  <c r="K483" i="1"/>
  <c r="K492" i="1"/>
  <c r="M546" i="1"/>
  <c r="M544" i="1" s="1"/>
  <c r="O557" i="1"/>
  <c r="K643" i="1"/>
  <c r="K651" i="1"/>
  <c r="K700" i="1"/>
  <c r="J729" i="1"/>
  <c r="L152" i="1"/>
  <c r="M69" i="1"/>
  <c r="M167" i="1"/>
  <c r="M165" i="1" s="1"/>
  <c r="N217" i="1"/>
  <c r="I233" i="1"/>
  <c r="I248" i="1"/>
  <c r="K248" i="1" s="1"/>
  <c r="M547" i="1"/>
  <c r="K628" i="1"/>
  <c r="O46" i="1"/>
  <c r="P46" i="1"/>
  <c r="L125" i="1"/>
  <c r="O125" i="1" s="1"/>
  <c r="K275" i="1"/>
  <c r="N300" i="1"/>
  <c r="N298" i="1" s="1"/>
  <c r="K370" i="1"/>
  <c r="O407" i="1"/>
  <c r="K542" i="1"/>
  <c r="J569" i="1"/>
  <c r="K569" i="1" s="1"/>
  <c r="J621" i="1"/>
  <c r="K621" i="1" s="1"/>
  <c r="M631" i="1"/>
  <c r="M629" i="1" s="1"/>
  <c r="K647" i="1"/>
  <c r="K674" i="1"/>
  <c r="K725" i="1"/>
  <c r="N43" i="1"/>
  <c r="N41" i="1" s="1"/>
  <c r="N151" i="1"/>
  <c r="N149" i="1" s="1"/>
  <c r="I87" i="1"/>
  <c r="K87" i="1" s="1"/>
  <c r="L94" i="1"/>
  <c r="O94" i="1" s="1"/>
  <c r="K146" i="1"/>
  <c r="L228" i="1"/>
  <c r="L231" i="1"/>
  <c r="M264" i="1"/>
  <c r="P264" i="1" s="1"/>
  <c r="O266" i="1"/>
  <c r="M279" i="1"/>
  <c r="M277" i="1" s="1"/>
  <c r="N301" i="1"/>
  <c r="O301" i="1" s="1"/>
  <c r="L317" i="1"/>
  <c r="L315" i="1" s="1"/>
  <c r="M408" i="1"/>
  <c r="P408" i="1" s="1"/>
  <c r="N152" i="1"/>
  <c r="P152" i="1" s="1"/>
  <c r="L47" i="1"/>
  <c r="O47" i="1" s="1"/>
  <c r="L72" i="1"/>
  <c r="O72" i="1" s="1"/>
  <c r="L36" i="1"/>
  <c r="O36" i="1" s="1"/>
  <c r="N90" i="1"/>
  <c r="N88" i="1" s="1"/>
  <c r="I197" i="1"/>
  <c r="K197" i="1" s="1"/>
  <c r="J216" i="1"/>
  <c r="K216" i="1" s="1"/>
  <c r="N238" i="1"/>
  <c r="J235" i="1"/>
  <c r="L267" i="1"/>
  <c r="O267" i="1" s="1"/>
  <c r="M283" i="1"/>
  <c r="P283" i="1" s="1"/>
  <c r="M318" i="1"/>
  <c r="P353" i="1"/>
  <c r="K385" i="1"/>
  <c r="O479" i="1"/>
  <c r="K498" i="1"/>
  <c r="K540" i="1"/>
  <c r="J675" i="1"/>
  <c r="J669" i="1" s="1"/>
  <c r="K669" i="1" s="1"/>
  <c r="I77" i="1"/>
  <c r="K83" i="1"/>
  <c r="L134" i="1"/>
  <c r="L132" i="1" s="1"/>
  <c r="O137" i="1"/>
  <c r="L135" i="1"/>
  <c r="O135" i="1" s="1"/>
  <c r="N280" i="1"/>
  <c r="P280" i="1" s="1"/>
  <c r="N279" i="1"/>
  <c r="N277" i="1" s="1"/>
  <c r="P282" i="1"/>
  <c r="P350" i="1"/>
  <c r="M347" i="1"/>
  <c r="M348" i="1"/>
  <c r="P348" i="1" s="1"/>
  <c r="N167" i="1"/>
  <c r="N165" i="1" s="1"/>
  <c r="N168" i="1"/>
  <c r="P168" i="1" s="1"/>
  <c r="K325" i="1"/>
  <c r="I314" i="1"/>
  <c r="K314" i="1" s="1"/>
  <c r="P394" i="1"/>
  <c r="M391" i="1"/>
  <c r="M389" i="1" s="1"/>
  <c r="L446" i="1"/>
  <c r="L444" i="1" s="1"/>
  <c r="O456" i="1"/>
  <c r="N134" i="1"/>
  <c r="N132" i="1" s="1"/>
  <c r="K215" i="1"/>
  <c r="K271" i="1"/>
  <c r="I260" i="1"/>
  <c r="K260" i="1" s="1"/>
  <c r="L454" i="1"/>
  <c r="O454" i="1" s="1"/>
  <c r="N26" i="1"/>
  <c r="N16" i="1" s="1"/>
  <c r="N14" i="1" s="1"/>
  <c r="N59" i="1"/>
  <c r="O59" i="1" s="1"/>
  <c r="K107" i="1"/>
  <c r="O140" i="1"/>
  <c r="O157" i="1"/>
  <c r="L151" i="1"/>
  <c r="L149" i="1" s="1"/>
  <c r="M392" i="1"/>
  <c r="P392" i="1" s="1"/>
  <c r="O397" i="1"/>
  <c r="M447" i="1"/>
  <c r="P93" i="1"/>
  <c r="M90" i="1"/>
  <c r="M91" i="1"/>
  <c r="P91" i="1" s="1"/>
  <c r="N121" i="1"/>
  <c r="N119" i="1" s="1"/>
  <c r="O127" i="1"/>
  <c r="O282" i="1"/>
  <c r="N424" i="1"/>
  <c r="N422" i="1" s="1"/>
  <c r="O422" i="1" s="1"/>
  <c r="L43" i="1"/>
  <c r="L41" i="1" s="1"/>
  <c r="L44" i="1"/>
  <c r="L68" i="1"/>
  <c r="L66" i="1" s="1"/>
  <c r="L69" i="1"/>
  <c r="N395" i="1"/>
  <c r="O395" i="1" s="1"/>
  <c r="N391" i="1"/>
  <c r="P397" i="1"/>
  <c r="L547" i="1"/>
  <c r="L33" i="1"/>
  <c r="P49" i="1"/>
  <c r="P74" i="1"/>
  <c r="L91" i="1"/>
  <c r="O91" i="1" s="1"/>
  <c r="P96" i="1"/>
  <c r="K111" i="1"/>
  <c r="K118" i="1"/>
  <c r="P137" i="1"/>
  <c r="K144" i="1"/>
  <c r="M171" i="1"/>
  <c r="P171" i="1" s="1"/>
  <c r="J233" i="1"/>
  <c r="L238" i="1"/>
  <c r="M263" i="1"/>
  <c r="L279" i="1"/>
  <c r="K287" i="1"/>
  <c r="M300" i="1"/>
  <c r="P303" i="1"/>
  <c r="K309" i="1"/>
  <c r="K312" i="1"/>
  <c r="J327" i="1"/>
  <c r="K327" i="1" s="1"/>
  <c r="O353" i="1"/>
  <c r="K372" i="1"/>
  <c r="M404" i="1"/>
  <c r="K412" i="1"/>
  <c r="K437" i="1"/>
  <c r="K440" i="1"/>
  <c r="K487" i="1"/>
  <c r="K538" i="1"/>
  <c r="J568" i="1"/>
  <c r="K568" i="1" s="1"/>
  <c r="N660" i="1"/>
  <c r="N658" i="1" s="1"/>
  <c r="O658" i="1" s="1"/>
  <c r="M688" i="1"/>
  <c r="J701" i="1"/>
  <c r="K701" i="1" s="1"/>
  <c r="O71" i="1"/>
  <c r="L90" i="1"/>
  <c r="K109" i="1"/>
  <c r="I112" i="1"/>
  <c r="P127" i="1"/>
  <c r="O186" i="1"/>
  <c r="N198" i="1"/>
  <c r="N330" i="1"/>
  <c r="O333" i="1"/>
  <c r="K401" i="1"/>
  <c r="N449" i="1"/>
  <c r="N446" i="1" s="1"/>
  <c r="N472" i="1"/>
  <c r="N470" i="1" s="1"/>
  <c r="O470" i="1" s="1"/>
  <c r="L525" i="1"/>
  <c r="L523" i="1" s="1"/>
  <c r="J620" i="1"/>
  <c r="K620" i="1" s="1"/>
  <c r="K670" i="1"/>
  <c r="O56" i="1"/>
  <c r="K84" i="1"/>
  <c r="K106" i="1"/>
  <c r="K113" i="1"/>
  <c r="N183" i="1"/>
  <c r="N181" i="1" s="1"/>
  <c r="P186" i="1"/>
  <c r="O191" i="1"/>
  <c r="M267" i="1"/>
  <c r="P267" i="1" s="1"/>
  <c r="L283" i="1"/>
  <c r="O283" i="1" s="1"/>
  <c r="K291" i="1"/>
  <c r="K297" i="1"/>
  <c r="L331" i="1"/>
  <c r="O331" i="1" s="1"/>
  <c r="P333" i="1"/>
  <c r="M351" i="1"/>
  <c r="K362" i="1"/>
  <c r="K438" i="1"/>
  <c r="K495" i="1"/>
  <c r="N549" i="1"/>
  <c r="N547" i="1" s="1"/>
  <c r="J679" i="1"/>
  <c r="J678" i="1" s="1"/>
  <c r="K723" i="1"/>
  <c r="K726" i="1"/>
  <c r="P56" i="1"/>
  <c r="L26" i="1"/>
  <c r="L24" i="1" s="1"/>
  <c r="O184" i="1"/>
  <c r="N209" i="1"/>
  <c r="K276" i="1"/>
  <c r="K355" i="1"/>
  <c r="N634" i="1"/>
  <c r="P634" i="1" s="1"/>
  <c r="M43" i="1"/>
  <c r="L55" i="1"/>
  <c r="N55" i="1"/>
  <c r="N53" i="1" s="1"/>
  <c r="M68" i="1"/>
  <c r="K80" i="1"/>
  <c r="M121" i="1"/>
  <c r="P124" i="1"/>
  <c r="P125" i="1"/>
  <c r="K159" i="1"/>
  <c r="M187" i="1"/>
  <c r="P187" i="1" s="1"/>
  <c r="L217" i="1"/>
  <c r="K223" i="1"/>
  <c r="L230" i="1"/>
  <c r="N249" i="1"/>
  <c r="P306" i="1"/>
  <c r="K311" i="1"/>
  <c r="M334" i="1"/>
  <c r="P334" i="1" s="1"/>
  <c r="O350" i="1"/>
  <c r="K360" i="1"/>
  <c r="L391" i="1"/>
  <c r="L389" i="1" s="1"/>
  <c r="K435" i="1"/>
  <c r="K439" i="1"/>
  <c r="K460" i="1"/>
  <c r="K489" i="1"/>
  <c r="M525" i="1"/>
  <c r="M523" i="1" s="1"/>
  <c r="J595" i="1"/>
  <c r="L657" i="1"/>
  <c r="L655" i="1" s="1"/>
  <c r="K673" i="1"/>
  <c r="J708" i="1"/>
  <c r="I785" i="1"/>
  <c r="K785" i="1" s="1"/>
  <c r="P29" i="1"/>
  <c r="K130" i="1"/>
  <c r="K86" i="1"/>
  <c r="N9" i="1"/>
  <c r="O320" i="1"/>
  <c r="K374" i="1"/>
  <c r="M9" i="1"/>
  <c r="M15" i="1"/>
  <c r="N23" i="1"/>
  <c r="P32" i="1"/>
  <c r="O58" i="1"/>
  <c r="O61" i="1"/>
  <c r="K145" i="1"/>
  <c r="L168" i="1"/>
  <c r="O170" i="1"/>
  <c r="L187" i="1"/>
  <c r="O187" i="1" s="1"/>
  <c r="K237" i="1"/>
  <c r="L249" i="1"/>
  <c r="O249" i="1" s="1"/>
  <c r="O264" i="1"/>
  <c r="L334" i="1"/>
  <c r="O334" i="1" s="1"/>
  <c r="L348" i="1"/>
  <c r="O348" i="1" s="1"/>
  <c r="L639" i="1"/>
  <c r="O639" i="1" s="1"/>
  <c r="L631" i="1"/>
  <c r="K644" i="1"/>
  <c r="N19" i="1"/>
  <c r="M55" i="1"/>
  <c r="O771" i="1"/>
  <c r="L770" i="1"/>
  <c r="O770" i="1" s="1"/>
  <c r="I76" i="1"/>
  <c r="M184" i="1"/>
  <c r="P184" i="1" s="1"/>
  <c r="O468" i="1"/>
  <c r="P806" i="1"/>
  <c r="M805" i="1"/>
  <c r="P805" i="1" s="1"/>
  <c r="N29" i="1"/>
  <c r="N44" i="1"/>
  <c r="P44" i="1" s="1"/>
  <c r="O54" i="1"/>
  <c r="P58" i="1"/>
  <c r="P61" i="1"/>
  <c r="N69" i="1"/>
  <c r="K98" i="1"/>
  <c r="K115" i="1"/>
  <c r="O133" i="1"/>
  <c r="P170" i="1"/>
  <c r="I174" i="1"/>
  <c r="K176" i="1"/>
  <c r="L183" i="1"/>
  <c r="L181" i="1" s="1"/>
  <c r="N230" i="1"/>
  <c r="I235" i="1"/>
  <c r="K235" i="1" s="1"/>
  <c r="J226" i="1"/>
  <c r="J180" i="1" s="1"/>
  <c r="N321" i="1"/>
  <c r="P321" i="1" s="1"/>
  <c r="P323" i="1"/>
  <c r="L330" i="1"/>
  <c r="L328" i="1" s="1"/>
  <c r="P390" i="1"/>
  <c r="I434" i="1"/>
  <c r="L198" i="1"/>
  <c r="M23" i="1"/>
  <c r="P503" i="1"/>
  <c r="M502" i="1"/>
  <c r="P502" i="1" s="1"/>
  <c r="O545" i="1"/>
  <c r="L12" i="1"/>
  <c r="L19" i="1"/>
  <c r="M26" i="1"/>
  <c r="P166" i="1"/>
  <c r="L171" i="1"/>
  <c r="O171" i="1" s="1"/>
  <c r="O173" i="1"/>
  <c r="M183" i="1"/>
  <c r="M181" i="1" s="1"/>
  <c r="K193" i="1"/>
  <c r="K244" i="1"/>
  <c r="O323" i="1"/>
  <c r="K338" i="1"/>
  <c r="N772" i="1"/>
  <c r="N770" i="1" s="1"/>
  <c r="N773" i="1"/>
  <c r="N318" i="1"/>
  <c r="P320" i="1"/>
  <c r="O503" i="1"/>
  <c r="L502" i="1"/>
  <c r="O502" i="1" s="1"/>
  <c r="O806" i="1"/>
  <c r="L805" i="1"/>
  <c r="O805" i="1" s="1"/>
  <c r="O182" i="1"/>
  <c r="K225" i="1"/>
  <c r="K310" i="1"/>
  <c r="L347" i="1"/>
  <c r="M422" i="1"/>
  <c r="M421" i="1"/>
  <c r="I443" i="1"/>
  <c r="K443" i="1" s="1"/>
  <c r="L421" i="1"/>
  <c r="O431" i="1"/>
  <c r="J434" i="1"/>
  <c r="J418" i="1" s="1"/>
  <c r="N502" i="1"/>
  <c r="I543" i="1"/>
  <c r="M658" i="1"/>
  <c r="O686" i="1"/>
  <c r="J365" i="1"/>
  <c r="J364" i="1" s="1"/>
  <c r="L408" i="1"/>
  <c r="O408" i="1" s="1"/>
  <c r="N505" i="1"/>
  <c r="L533" i="1"/>
  <c r="O533" i="1" s="1"/>
  <c r="O535" i="1"/>
  <c r="O738" i="1"/>
  <c r="L737" i="1"/>
  <c r="O737" i="1" s="1"/>
  <c r="I433" i="1"/>
  <c r="P468" i="1"/>
  <c r="J465" i="1"/>
  <c r="K465" i="1" s="1"/>
  <c r="L546" i="1"/>
  <c r="J560" i="1"/>
  <c r="K560" i="1" s="1"/>
  <c r="J583" i="1"/>
  <c r="J577" i="1" s="1"/>
  <c r="K577" i="1" s="1"/>
  <c r="K649" i="1"/>
  <c r="P656" i="1"/>
  <c r="M655" i="1"/>
  <c r="N740" i="1"/>
  <c r="L789" i="1"/>
  <c r="O789" i="1" s="1"/>
  <c r="J442" i="1"/>
  <c r="K442" i="1" s="1"/>
  <c r="L469" i="1"/>
  <c r="L467" i="1" s="1"/>
  <c r="K485" i="1"/>
  <c r="K522" i="1"/>
  <c r="O755" i="1"/>
  <c r="L754" i="1"/>
  <c r="O754" i="1" s="1"/>
  <c r="N791" i="1"/>
  <c r="K672" i="1"/>
  <c r="M685" i="1"/>
  <c r="M737" i="1"/>
  <c r="P737" i="1" s="1"/>
  <c r="M754" i="1"/>
  <c r="P754" i="1" s="1"/>
  <c r="M770" i="1"/>
  <c r="P770" i="1" s="1"/>
  <c r="I654" i="1"/>
  <c r="M786" i="1"/>
  <c r="P786" i="1" s="1"/>
  <c r="O16" i="4" l="1"/>
  <c r="L10" i="4"/>
  <c r="O10" i="4" s="1"/>
  <c r="P24" i="6"/>
  <c r="O24" i="6"/>
  <c r="P657" i="9"/>
  <c r="N10" i="10"/>
  <c r="N8" i="10" s="1"/>
  <c r="N37" i="11"/>
  <c r="P657" i="11"/>
  <c r="L28" i="10"/>
  <c r="O28" i="10" s="1"/>
  <c r="N11" i="11"/>
  <c r="O11" i="11" s="1"/>
  <c r="P24" i="11"/>
  <c r="P20" i="11"/>
  <c r="P24" i="10"/>
  <c r="M18" i="11"/>
  <c r="P18" i="11" s="1"/>
  <c r="O20" i="11"/>
  <c r="L14" i="11"/>
  <c r="O14" i="11" s="1"/>
  <c r="L28" i="11"/>
  <c r="O28" i="11" s="1"/>
  <c r="N8" i="11"/>
  <c r="P88" i="11"/>
  <c r="P469" i="11"/>
  <c r="M467" i="11"/>
  <c r="P467" i="11" s="1"/>
  <c r="L37" i="11"/>
  <c r="O41" i="11"/>
  <c r="O544" i="11"/>
  <c r="L414" i="11"/>
  <c r="O414" i="11" s="1"/>
  <c r="I180" i="11"/>
  <c r="K180" i="11" s="1"/>
  <c r="K226" i="11"/>
  <c r="O13" i="11"/>
  <c r="L10" i="11"/>
  <c r="O10" i="11" s="1"/>
  <c r="P53" i="11"/>
  <c r="O53" i="11"/>
  <c r="P9" i="11"/>
  <c r="L10" i="9"/>
  <c r="L8" i="9" s="1"/>
  <c r="P33" i="11"/>
  <c r="M30" i="11"/>
  <c r="M31" i="11"/>
  <c r="P31" i="11" s="1"/>
  <c r="M13" i="11"/>
  <c r="M37" i="11"/>
  <c r="P165" i="9"/>
  <c r="O9" i="11"/>
  <c r="L8" i="11"/>
  <c r="L18" i="11"/>
  <c r="O18" i="11" s="1"/>
  <c r="P16" i="11"/>
  <c r="M14" i="11"/>
  <c r="P14" i="11" s="1"/>
  <c r="M544" i="11"/>
  <c r="P20" i="10"/>
  <c r="L11" i="9"/>
  <c r="O11" i="9" s="1"/>
  <c r="O18" i="10"/>
  <c r="L28" i="9"/>
  <c r="O28" i="9" s="1"/>
  <c r="P14" i="9"/>
  <c r="P546" i="10"/>
  <c r="M544" i="10"/>
  <c r="P544" i="10" s="1"/>
  <c r="P33" i="10"/>
  <c r="M30" i="10"/>
  <c r="M31" i="10"/>
  <c r="P31" i="10" s="1"/>
  <c r="M13" i="10"/>
  <c r="P421" i="10"/>
  <c r="M419" i="10"/>
  <c r="P419" i="10" s="1"/>
  <c r="O13" i="10"/>
  <c r="L10" i="10"/>
  <c r="L414" i="10"/>
  <c r="O414" i="10" s="1"/>
  <c r="O20" i="10"/>
  <c r="O9" i="10"/>
  <c r="P9" i="10"/>
  <c r="O16" i="10"/>
  <c r="L14" i="10"/>
  <c r="N14" i="10"/>
  <c r="P14" i="10" s="1"/>
  <c r="P16" i="10"/>
  <c r="L37" i="10"/>
  <c r="O37" i="10" s="1"/>
  <c r="P88" i="10"/>
  <c r="M37" i="10"/>
  <c r="P37" i="10" s="1"/>
  <c r="L11" i="10"/>
  <c r="N11" i="10"/>
  <c r="I180" i="10"/>
  <c r="K180" i="10" s="1"/>
  <c r="K226" i="10"/>
  <c r="P18" i="10"/>
  <c r="O24" i="10"/>
  <c r="P546" i="9"/>
  <c r="M544" i="9"/>
  <c r="P544" i="9" s="1"/>
  <c r="L414" i="8"/>
  <c r="O414" i="8" s="1"/>
  <c r="P66" i="9"/>
  <c r="P53" i="8"/>
  <c r="O165" i="9"/>
  <c r="O14" i="9"/>
  <c r="O16" i="9"/>
  <c r="M467" i="8"/>
  <c r="P467" i="8" s="1"/>
  <c r="P469" i="8"/>
  <c r="P24" i="7"/>
  <c r="P16" i="9"/>
  <c r="N37" i="9"/>
  <c r="M685" i="8"/>
  <c r="P685" i="8" s="1"/>
  <c r="L414" i="9"/>
  <c r="O414" i="9" s="1"/>
  <c r="I180" i="9"/>
  <c r="K180" i="9" s="1"/>
  <c r="K226" i="9"/>
  <c r="P41" i="9"/>
  <c r="M37" i="9"/>
  <c r="O20" i="8"/>
  <c r="P33" i="9"/>
  <c r="M30" i="9"/>
  <c r="M13" i="9"/>
  <c r="M31" i="9"/>
  <c r="P31" i="9" s="1"/>
  <c r="P345" i="9"/>
  <c r="O345" i="9"/>
  <c r="O9" i="9"/>
  <c r="O20" i="9"/>
  <c r="P24" i="9"/>
  <c r="P469" i="9"/>
  <c r="M467" i="9"/>
  <c r="P467" i="9" s="1"/>
  <c r="P446" i="9"/>
  <c r="M444" i="9"/>
  <c r="O18" i="7"/>
  <c r="O18" i="9"/>
  <c r="P181" i="9"/>
  <c r="L37" i="9"/>
  <c r="N10" i="9"/>
  <c r="O13" i="9"/>
  <c r="P20" i="9"/>
  <c r="M18" i="9"/>
  <c r="P18" i="9" s="1"/>
  <c r="P469" i="5"/>
  <c r="P687" i="6"/>
  <c r="M37" i="8"/>
  <c r="O30" i="8"/>
  <c r="L28" i="8"/>
  <c r="O28" i="8" s="1"/>
  <c r="P33" i="8"/>
  <c r="M30" i="8"/>
  <c r="M13" i="8"/>
  <c r="M31" i="8"/>
  <c r="P31" i="8" s="1"/>
  <c r="I180" i="8"/>
  <c r="K180" i="8" s="1"/>
  <c r="O181" i="8"/>
  <c r="M419" i="8"/>
  <c r="P419" i="8" s="1"/>
  <c r="P421" i="8"/>
  <c r="P18" i="8"/>
  <c r="O24" i="8"/>
  <c r="O24" i="7"/>
  <c r="O9" i="8"/>
  <c r="O21" i="8"/>
  <c r="O16" i="8"/>
  <c r="L14" i="8"/>
  <c r="O14" i="8" s="1"/>
  <c r="O13" i="8"/>
  <c r="L10" i="8"/>
  <c r="L8" i="8" s="1"/>
  <c r="N10" i="8"/>
  <c r="N8" i="8" s="1"/>
  <c r="N11" i="8"/>
  <c r="O11" i="8" s="1"/>
  <c r="P9" i="8"/>
  <c r="P444" i="8"/>
  <c r="P16" i="8"/>
  <c r="M14" i="8"/>
  <c r="P14" i="8" s="1"/>
  <c r="P20" i="8"/>
  <c r="L18" i="8"/>
  <c r="O18" i="8" s="1"/>
  <c r="L37" i="8"/>
  <c r="N37" i="8"/>
  <c r="P41" i="8"/>
  <c r="O88" i="5"/>
  <c r="P469" i="7"/>
  <c r="M467" i="7"/>
  <c r="P467" i="7" s="1"/>
  <c r="P20" i="7"/>
  <c r="N11" i="7"/>
  <c r="L37" i="7"/>
  <c r="O30" i="7"/>
  <c r="L28" i="7"/>
  <c r="O28" i="7" s="1"/>
  <c r="N8" i="7"/>
  <c r="N37" i="7"/>
  <c r="O41" i="7"/>
  <c r="P41" i="7"/>
  <c r="P657" i="7"/>
  <c r="M655" i="7"/>
  <c r="P655" i="7" s="1"/>
  <c r="P546" i="7"/>
  <c r="M544" i="7"/>
  <c r="P544" i="7" s="1"/>
  <c r="O13" i="7"/>
  <c r="L10" i="7"/>
  <c r="L11" i="7"/>
  <c r="P18" i="7"/>
  <c r="O20" i="7"/>
  <c r="P21" i="7"/>
  <c r="K226" i="7"/>
  <c r="I180" i="7"/>
  <c r="K180" i="7" s="1"/>
  <c r="P33" i="7"/>
  <c r="M31" i="7"/>
  <c r="P31" i="7" s="1"/>
  <c r="M30" i="7"/>
  <c r="M13" i="7"/>
  <c r="P9" i="7"/>
  <c r="L414" i="7"/>
  <c r="O414" i="7" s="1"/>
  <c r="O419" i="7"/>
  <c r="P446" i="7"/>
  <c r="M444" i="7"/>
  <c r="P444" i="7" s="1"/>
  <c r="P53" i="7"/>
  <c r="M37" i="7"/>
  <c r="O16" i="7"/>
  <c r="L14" i="7"/>
  <c r="O14" i="7" s="1"/>
  <c r="P421" i="7"/>
  <c r="M419" i="7"/>
  <c r="P657" i="6"/>
  <c r="P421" i="6"/>
  <c r="O18" i="6"/>
  <c r="O119" i="5"/>
  <c r="L11" i="4"/>
  <c r="O21" i="4"/>
  <c r="N37" i="5"/>
  <c r="M14" i="6"/>
  <c r="P14" i="6" s="1"/>
  <c r="K226" i="6"/>
  <c r="I180" i="6"/>
  <c r="K180" i="6" s="1"/>
  <c r="L11" i="6"/>
  <c r="L10" i="6"/>
  <c r="P33" i="6"/>
  <c r="M30" i="6"/>
  <c r="M31" i="6"/>
  <c r="P631" i="6"/>
  <c r="M629" i="6"/>
  <c r="P629" i="6" s="1"/>
  <c r="M13" i="6"/>
  <c r="N544" i="6"/>
  <c r="O544" i="6" s="1"/>
  <c r="O546" i="6"/>
  <c r="O28" i="6"/>
  <c r="P20" i="6"/>
  <c r="M18" i="6"/>
  <c r="P18" i="6" s="1"/>
  <c r="P547" i="6"/>
  <c r="P469" i="6"/>
  <c r="M467" i="6"/>
  <c r="N414" i="6"/>
  <c r="O419" i="6"/>
  <c r="P419" i="6"/>
  <c r="N30" i="6"/>
  <c r="N28" i="6" s="1"/>
  <c r="N31" i="6"/>
  <c r="O31" i="6" s="1"/>
  <c r="O181" i="6"/>
  <c r="P546" i="6"/>
  <c r="M544" i="6"/>
  <c r="P544" i="6" s="1"/>
  <c r="O20" i="6"/>
  <c r="O18" i="4"/>
  <c r="P41" i="4"/>
  <c r="N13" i="6"/>
  <c r="O30" i="6"/>
  <c r="O9" i="6"/>
  <c r="L14" i="6"/>
  <c r="O14" i="6" s="1"/>
  <c r="N37" i="6"/>
  <c r="L37" i="6"/>
  <c r="O467" i="6"/>
  <c r="P685" i="6"/>
  <c r="L414" i="6"/>
  <c r="O414" i="6" s="1"/>
  <c r="M37" i="6"/>
  <c r="O41" i="5"/>
  <c r="O24" i="5"/>
  <c r="O21" i="2"/>
  <c r="M544" i="5"/>
  <c r="P544" i="5" s="1"/>
  <c r="O24" i="4"/>
  <c r="O21" i="5"/>
  <c r="O165" i="4"/>
  <c r="P21" i="5"/>
  <c r="O20" i="4"/>
  <c r="M14" i="5"/>
  <c r="P14" i="5" s="1"/>
  <c r="M30" i="5"/>
  <c r="P33" i="5"/>
  <c r="M31" i="5"/>
  <c r="P31" i="5" s="1"/>
  <c r="L37" i="5"/>
  <c r="O30" i="5"/>
  <c r="M37" i="5"/>
  <c r="N10" i="5"/>
  <c r="N8" i="5" s="1"/>
  <c r="N11" i="5"/>
  <c r="O11" i="5" s="1"/>
  <c r="P13" i="5"/>
  <c r="M10" i="5"/>
  <c r="O20" i="5"/>
  <c r="L18" i="5"/>
  <c r="O18" i="5" s="1"/>
  <c r="K226" i="5"/>
  <c r="I180" i="5"/>
  <c r="K180" i="5" s="1"/>
  <c r="O149" i="3"/>
  <c r="O20" i="3"/>
  <c r="O9" i="5"/>
  <c r="P20" i="5"/>
  <c r="M18" i="5"/>
  <c r="P18" i="5" s="1"/>
  <c r="L414" i="5"/>
  <c r="O414" i="5" s="1"/>
  <c r="L14" i="5"/>
  <c r="O14" i="5" s="1"/>
  <c r="M11" i="5"/>
  <c r="L10" i="5"/>
  <c r="L8" i="5" s="1"/>
  <c r="O13" i="5"/>
  <c r="P421" i="5"/>
  <c r="M419" i="5"/>
  <c r="P9" i="5"/>
  <c r="P20" i="4"/>
  <c r="O690" i="1"/>
  <c r="O345" i="3"/>
  <c r="M419" i="4"/>
  <c r="P419" i="4" s="1"/>
  <c r="P421" i="4"/>
  <c r="P330" i="1"/>
  <c r="O24" i="2"/>
  <c r="P88" i="4"/>
  <c r="P446" i="4"/>
  <c r="M444" i="4"/>
  <c r="P444" i="4" s="1"/>
  <c r="M419" i="3"/>
  <c r="P419" i="3" s="1"/>
  <c r="N37" i="4"/>
  <c r="N8" i="4"/>
  <c r="O14" i="3"/>
  <c r="O16" i="3"/>
  <c r="O261" i="4"/>
  <c r="P261" i="4"/>
  <c r="N11" i="4"/>
  <c r="M37" i="4"/>
  <c r="L37" i="4"/>
  <c r="P469" i="4"/>
  <c r="M467" i="4"/>
  <c r="P21" i="4"/>
  <c r="P16" i="4"/>
  <c r="M14" i="4"/>
  <c r="P14" i="4" s="1"/>
  <c r="L414" i="4"/>
  <c r="O414" i="4" s="1"/>
  <c r="P13" i="4"/>
  <c r="M10" i="4"/>
  <c r="M11" i="4"/>
  <c r="O9" i="4"/>
  <c r="P33" i="4"/>
  <c r="M30" i="4"/>
  <c r="M31" i="4"/>
  <c r="P31" i="4" s="1"/>
  <c r="P68" i="1"/>
  <c r="P16" i="2"/>
  <c r="O13" i="4"/>
  <c r="M18" i="4"/>
  <c r="P18" i="4" s="1"/>
  <c r="I180" i="4"/>
  <c r="K180" i="4" s="1"/>
  <c r="K226" i="4"/>
  <c r="N28" i="4"/>
  <c r="O28" i="4" s="1"/>
  <c r="O30" i="4"/>
  <c r="O217" i="1"/>
  <c r="P391" i="1"/>
  <c r="P181" i="2"/>
  <c r="O88" i="3"/>
  <c r="P301" i="1"/>
  <c r="O345" i="2"/>
  <c r="P525" i="3"/>
  <c r="M523" i="3"/>
  <c r="P523" i="3" s="1"/>
  <c r="K364" i="1"/>
  <c r="M544" i="2"/>
  <c r="P544" i="2" s="1"/>
  <c r="O298" i="3"/>
  <c r="P317" i="1"/>
  <c r="O198" i="1"/>
  <c r="O472" i="1"/>
  <c r="P13" i="3"/>
  <c r="M10" i="3"/>
  <c r="M8" i="3" s="1"/>
  <c r="P16" i="3"/>
  <c r="M14" i="3"/>
  <c r="P14" i="3" s="1"/>
  <c r="O30" i="3"/>
  <c r="I180" i="3"/>
  <c r="K180" i="3" s="1"/>
  <c r="K226" i="3"/>
  <c r="O24" i="3"/>
  <c r="P9" i="3"/>
  <c r="N227" i="1"/>
  <c r="P20" i="3"/>
  <c r="M18" i="3"/>
  <c r="P18" i="3" s="1"/>
  <c r="P24" i="3"/>
  <c r="O444" i="3"/>
  <c r="L414" i="3"/>
  <c r="O414" i="3" s="1"/>
  <c r="O9" i="3"/>
  <c r="L37" i="3"/>
  <c r="O41" i="3"/>
  <c r="M11" i="3"/>
  <c r="M37" i="3"/>
  <c r="P53" i="3"/>
  <c r="P33" i="3"/>
  <c r="M30" i="3"/>
  <c r="M31" i="3"/>
  <c r="P31" i="3" s="1"/>
  <c r="L18" i="3"/>
  <c r="O18" i="3" s="1"/>
  <c r="L28" i="3"/>
  <c r="O28" i="3" s="1"/>
  <c r="O13" i="3"/>
  <c r="L10" i="3"/>
  <c r="L11" i="3"/>
  <c r="O526" i="1"/>
  <c r="P446" i="3"/>
  <c r="M444" i="3"/>
  <c r="P444" i="3" s="1"/>
  <c r="N10" i="3"/>
  <c r="N8" i="3" s="1"/>
  <c r="N11" i="3"/>
  <c r="N37" i="3"/>
  <c r="N688" i="1"/>
  <c r="O688" i="1" s="1"/>
  <c r="N37" i="2"/>
  <c r="N469" i="1"/>
  <c r="N467" i="1" s="1"/>
  <c r="O467" i="1" s="1"/>
  <c r="P690" i="1"/>
  <c r="M315" i="1"/>
  <c r="P315" i="1" s="1"/>
  <c r="L34" i="1"/>
  <c r="O34" i="1" s="1"/>
  <c r="P149" i="1"/>
  <c r="O528" i="1"/>
  <c r="O209" i="1"/>
  <c r="P424" i="1"/>
  <c r="P69" i="1"/>
  <c r="L414" i="2"/>
  <c r="O414" i="2" s="1"/>
  <c r="P347" i="1"/>
  <c r="P469" i="2"/>
  <c r="M467" i="2"/>
  <c r="P467" i="2" s="1"/>
  <c r="O132" i="1"/>
  <c r="K236" i="1"/>
  <c r="L786" i="1"/>
  <c r="O786" i="1" s="1"/>
  <c r="O347" i="1"/>
  <c r="O152" i="1"/>
  <c r="P345" i="2"/>
  <c r="P277" i="1"/>
  <c r="P20" i="2"/>
  <c r="P13" i="2"/>
  <c r="M10" i="2"/>
  <c r="M8" i="2" s="1"/>
  <c r="M11" i="2"/>
  <c r="O13" i="2"/>
  <c r="L10" i="2"/>
  <c r="L11" i="2"/>
  <c r="O9" i="2"/>
  <c r="O20" i="2"/>
  <c r="L18" i="2"/>
  <c r="O18" i="2" s="1"/>
  <c r="P41" i="2"/>
  <c r="M37" i="2"/>
  <c r="P33" i="2"/>
  <c r="M30" i="2"/>
  <c r="M31" i="2"/>
  <c r="P31" i="2" s="1"/>
  <c r="P9" i="2"/>
  <c r="K226" i="2"/>
  <c r="I180" i="2"/>
  <c r="K180" i="2" s="1"/>
  <c r="P88" i="2"/>
  <c r="M18" i="2"/>
  <c r="P18" i="2" s="1"/>
  <c r="P421" i="2"/>
  <c r="M419" i="2"/>
  <c r="N10" i="2"/>
  <c r="N8" i="2" s="1"/>
  <c r="N11" i="2"/>
  <c r="P151" i="1"/>
  <c r="O138" i="1"/>
  <c r="O404" i="1"/>
  <c r="O41" i="2"/>
  <c r="L37" i="2"/>
  <c r="J594" i="1"/>
  <c r="K594" i="1" s="1"/>
  <c r="L14" i="2"/>
  <c r="O14" i="2" s="1"/>
  <c r="O660" i="1"/>
  <c r="I226" i="1"/>
  <c r="K226" i="1" s="1"/>
  <c r="O23" i="1"/>
  <c r="N24" i="1"/>
  <c r="O24" i="1" s="1"/>
  <c r="J593" i="1"/>
  <c r="J592" i="1" s="1"/>
  <c r="K592" i="1" s="1"/>
  <c r="P132" i="1"/>
  <c r="P134" i="1"/>
  <c r="P351" i="1"/>
  <c r="O261" i="1"/>
  <c r="O263" i="1"/>
  <c r="O30" i="2"/>
  <c r="N28" i="2"/>
  <c r="O28" i="2" s="1"/>
  <c r="J543" i="1"/>
  <c r="K543" i="1" s="1"/>
  <c r="K559" i="1"/>
  <c r="P422" i="1"/>
  <c r="O181" i="1"/>
  <c r="K112" i="1"/>
  <c r="O41" i="1"/>
  <c r="O315" i="1"/>
  <c r="P43" i="1"/>
  <c r="P181" i="1"/>
  <c r="O280" i="1"/>
  <c r="P660" i="1"/>
  <c r="O391" i="1"/>
  <c r="P528" i="1"/>
  <c r="L402" i="1"/>
  <c r="O402" i="1" s="1"/>
  <c r="O26" i="1"/>
  <c r="P467" i="1"/>
  <c r="M31" i="1"/>
  <c r="N632" i="1"/>
  <c r="O632" i="1" s="1"/>
  <c r="N525" i="1"/>
  <c r="P525" i="1" s="1"/>
  <c r="L30" i="1"/>
  <c r="L28" i="1" s="1"/>
  <c r="N389" i="1"/>
  <c r="O389" i="1" s="1"/>
  <c r="N631" i="1"/>
  <c r="P631" i="1" s="1"/>
  <c r="N657" i="1"/>
  <c r="N655" i="1" s="1"/>
  <c r="O655" i="1" s="1"/>
  <c r="O424" i="1"/>
  <c r="P547" i="1"/>
  <c r="O298" i="1"/>
  <c r="O134" i="1"/>
  <c r="O238" i="1"/>
  <c r="O149" i="1"/>
  <c r="J654" i="1"/>
  <c r="K654" i="1" s="1"/>
  <c r="O168" i="1"/>
  <c r="K233" i="1"/>
  <c r="P449" i="1"/>
  <c r="K576" i="1"/>
  <c r="N421" i="1"/>
  <c r="N419" i="1" s="1"/>
  <c r="O317" i="1"/>
  <c r="O119" i="1"/>
  <c r="M41" i="1"/>
  <c r="P41" i="1" s="1"/>
  <c r="P167" i="1"/>
  <c r="O66" i="1"/>
  <c r="O300" i="1"/>
  <c r="O547" i="1"/>
  <c r="K675" i="1"/>
  <c r="M345" i="1"/>
  <c r="P345" i="1" s="1"/>
  <c r="O449" i="1"/>
  <c r="O55" i="1"/>
  <c r="M402" i="1"/>
  <c r="P402" i="1" s="1"/>
  <c r="P404" i="1"/>
  <c r="O549" i="1"/>
  <c r="N447" i="1"/>
  <c r="P447" i="1" s="1"/>
  <c r="K365" i="1"/>
  <c r="O151" i="1"/>
  <c r="P472" i="1"/>
  <c r="O167" i="1"/>
  <c r="N546" i="1"/>
  <c r="O330" i="1"/>
  <c r="P55" i="1"/>
  <c r="O634" i="1"/>
  <c r="L31" i="1"/>
  <c r="M88" i="1"/>
  <c r="P88" i="1" s="1"/>
  <c r="P90" i="1"/>
  <c r="O68" i="1"/>
  <c r="P549" i="1"/>
  <c r="P470" i="1"/>
  <c r="P183" i="1"/>
  <c r="O183" i="1"/>
  <c r="L16" i="1"/>
  <c r="N328" i="1"/>
  <c r="P59" i="1"/>
  <c r="P395" i="1"/>
  <c r="M66" i="1"/>
  <c r="P66" i="1" s="1"/>
  <c r="P279" i="1"/>
  <c r="O90" i="1"/>
  <c r="L88" i="1"/>
  <c r="O88" i="1" s="1"/>
  <c r="L277" i="1"/>
  <c r="O277" i="1" s="1"/>
  <c r="O279" i="1"/>
  <c r="M119" i="1"/>
  <c r="P119" i="1" s="1"/>
  <c r="P121" i="1"/>
  <c r="P263" i="1"/>
  <c r="M261" i="1"/>
  <c r="P261" i="1" s="1"/>
  <c r="L20" i="1"/>
  <c r="L18" i="1" s="1"/>
  <c r="L53" i="1"/>
  <c r="O53" i="1" s="1"/>
  <c r="L13" i="1"/>
  <c r="L11" i="1" s="1"/>
  <c r="M298" i="1"/>
  <c r="P298" i="1" s="1"/>
  <c r="P300" i="1"/>
  <c r="O121" i="1"/>
  <c r="O43" i="1"/>
  <c r="K77" i="1"/>
  <c r="I65" i="1"/>
  <c r="K65" i="1" s="1"/>
  <c r="P318" i="1"/>
  <c r="O318" i="1"/>
  <c r="O19" i="1"/>
  <c r="I64" i="1"/>
  <c r="K64" i="1" s="1"/>
  <c r="K76" i="1"/>
  <c r="O44" i="1"/>
  <c r="N444" i="1"/>
  <c r="P444" i="1" s="1"/>
  <c r="P446" i="1"/>
  <c r="I164" i="1"/>
  <c r="K164" i="1" s="1"/>
  <c r="K174" i="1"/>
  <c r="P9" i="1"/>
  <c r="O321" i="1"/>
  <c r="P632" i="1"/>
  <c r="L345" i="1"/>
  <c r="O345" i="1" s="1"/>
  <c r="P658" i="1"/>
  <c r="P165" i="1"/>
  <c r="L544" i="1"/>
  <c r="P23" i="1"/>
  <c r="M20" i="1"/>
  <c r="M13" i="1"/>
  <c r="O446" i="1"/>
  <c r="L227" i="1"/>
  <c r="O165" i="1"/>
  <c r="N788" i="1"/>
  <c r="N786" i="1" s="1"/>
  <c r="N789" i="1"/>
  <c r="L419" i="1"/>
  <c r="M419" i="1"/>
  <c r="N20" i="1"/>
  <c r="N21" i="1"/>
  <c r="O21" i="1" s="1"/>
  <c r="P685" i="1"/>
  <c r="O687" i="1"/>
  <c r="L629" i="1"/>
  <c r="N33" i="1"/>
  <c r="P687" i="1"/>
  <c r="K434" i="1"/>
  <c r="I418" i="1"/>
  <c r="K418" i="1" s="1"/>
  <c r="O69" i="1"/>
  <c r="M21" i="1"/>
  <c r="L9" i="1"/>
  <c r="O12" i="1"/>
  <c r="I417" i="1"/>
  <c r="K417" i="1" s="1"/>
  <c r="K433" i="1"/>
  <c r="O685" i="1"/>
  <c r="P26" i="1"/>
  <c r="M24" i="1"/>
  <c r="M16" i="1"/>
  <c r="P16" i="1" s="1"/>
  <c r="M53" i="1"/>
  <c r="P15" i="1"/>
  <c r="L8" i="4" l="1"/>
  <c r="O10" i="10"/>
  <c r="O10" i="9"/>
  <c r="P37" i="11"/>
  <c r="O8" i="11"/>
  <c r="O37" i="11"/>
  <c r="P13" i="11"/>
  <c r="M10" i="11"/>
  <c r="M11" i="11"/>
  <c r="P11" i="11" s="1"/>
  <c r="P30" i="11"/>
  <c r="M28" i="11"/>
  <c r="P28" i="11" s="1"/>
  <c r="P544" i="11"/>
  <c r="M414" i="11"/>
  <c r="P414" i="11" s="1"/>
  <c r="O37" i="9"/>
  <c r="L8" i="10"/>
  <c r="O8" i="10" s="1"/>
  <c r="O14" i="10"/>
  <c r="P30" i="10"/>
  <c r="M28" i="10"/>
  <c r="P28" i="10" s="1"/>
  <c r="M414" i="10"/>
  <c r="P414" i="10" s="1"/>
  <c r="M11" i="10"/>
  <c r="P11" i="10" s="1"/>
  <c r="P13" i="10"/>
  <c r="M10" i="10"/>
  <c r="O11" i="10"/>
  <c r="N8" i="9"/>
  <c r="O8" i="9" s="1"/>
  <c r="P37" i="9"/>
  <c r="M10" i="9"/>
  <c r="P13" i="9"/>
  <c r="M11" i="9"/>
  <c r="P11" i="9" s="1"/>
  <c r="P444" i="9"/>
  <c r="M414" i="9"/>
  <c r="P414" i="9" s="1"/>
  <c r="P30" i="9"/>
  <c r="M28" i="9"/>
  <c r="P28" i="9" s="1"/>
  <c r="O8" i="8"/>
  <c r="M10" i="8"/>
  <c r="M11" i="8"/>
  <c r="P11" i="8" s="1"/>
  <c r="P30" i="8"/>
  <c r="M28" i="8"/>
  <c r="P28" i="8" s="1"/>
  <c r="M414" i="8"/>
  <c r="P414" i="8" s="1"/>
  <c r="P13" i="8"/>
  <c r="P37" i="8"/>
  <c r="O10" i="8"/>
  <c r="O37" i="8"/>
  <c r="O37" i="7"/>
  <c r="P37" i="7"/>
  <c r="O11" i="7"/>
  <c r="P419" i="7"/>
  <c r="M414" i="7"/>
  <c r="P414" i="7" s="1"/>
  <c r="M10" i="7"/>
  <c r="P13" i="7"/>
  <c r="M11" i="7"/>
  <c r="P11" i="7" s="1"/>
  <c r="O37" i="5"/>
  <c r="P30" i="7"/>
  <c r="M28" i="7"/>
  <c r="P28" i="7" s="1"/>
  <c r="O10" i="7"/>
  <c r="L8" i="7"/>
  <c r="O8" i="7" s="1"/>
  <c r="O11" i="4"/>
  <c r="P10" i="5"/>
  <c r="P37" i="6"/>
  <c r="P37" i="5"/>
  <c r="N10" i="6"/>
  <c r="N8" i="6" s="1"/>
  <c r="N11" i="6"/>
  <c r="O11" i="6" s="1"/>
  <c r="L8" i="6"/>
  <c r="P467" i="6"/>
  <c r="M414" i="6"/>
  <c r="P414" i="6" s="1"/>
  <c r="P31" i="6"/>
  <c r="O13" i="6"/>
  <c r="P13" i="6"/>
  <c r="M10" i="6"/>
  <c r="M11" i="6"/>
  <c r="P30" i="6"/>
  <c r="M28" i="6"/>
  <c r="P28" i="6" s="1"/>
  <c r="O37" i="6"/>
  <c r="O8" i="4"/>
  <c r="O8" i="5"/>
  <c r="M8" i="5"/>
  <c r="P8" i="5" s="1"/>
  <c r="P11" i="5"/>
  <c r="O37" i="4"/>
  <c r="O10" i="5"/>
  <c r="P419" i="5"/>
  <c r="M414" i="5"/>
  <c r="P414" i="5" s="1"/>
  <c r="P30" i="5"/>
  <c r="M28" i="5"/>
  <c r="P28" i="5" s="1"/>
  <c r="P37" i="2"/>
  <c r="P37" i="4"/>
  <c r="O37" i="2"/>
  <c r="P11" i="4"/>
  <c r="P10" i="4"/>
  <c r="M8" i="4"/>
  <c r="P8" i="4" s="1"/>
  <c r="P30" i="4"/>
  <c r="M28" i="4"/>
  <c r="P28" i="4" s="1"/>
  <c r="P467" i="4"/>
  <c r="M414" i="4"/>
  <c r="P414" i="4" s="1"/>
  <c r="P11" i="3"/>
  <c r="P469" i="1"/>
  <c r="M414" i="3"/>
  <c r="P414" i="3" s="1"/>
  <c r="P24" i="1"/>
  <c r="P8" i="3"/>
  <c r="P688" i="1"/>
  <c r="O11" i="3"/>
  <c r="P30" i="3"/>
  <c r="M28" i="3"/>
  <c r="P28" i="3" s="1"/>
  <c r="O37" i="3"/>
  <c r="O10" i="3"/>
  <c r="L8" i="3"/>
  <c r="O8" i="3" s="1"/>
  <c r="P10" i="3"/>
  <c r="P37" i="3"/>
  <c r="K593" i="1"/>
  <c r="N37" i="1"/>
  <c r="P8" i="2"/>
  <c r="P11" i="2"/>
  <c r="N629" i="1"/>
  <c r="P629" i="1" s="1"/>
  <c r="O469" i="1"/>
  <c r="O631" i="1"/>
  <c r="I180" i="1"/>
  <c r="K180" i="1" s="1"/>
  <c r="P389" i="1"/>
  <c r="O11" i="2"/>
  <c r="O20" i="1"/>
  <c r="P655" i="1"/>
  <c r="M414" i="2"/>
  <c r="P414" i="2" s="1"/>
  <c r="P419" i="2"/>
  <c r="O10" i="2"/>
  <c r="P30" i="2"/>
  <c r="M28" i="2"/>
  <c r="P28" i="2" s="1"/>
  <c r="P10" i="2"/>
  <c r="P657" i="1"/>
  <c r="L8" i="2"/>
  <c r="O8" i="2" s="1"/>
  <c r="O328" i="1"/>
  <c r="N523" i="1"/>
  <c r="P523" i="1" s="1"/>
  <c r="P328" i="1"/>
  <c r="O525" i="1"/>
  <c r="O657" i="1"/>
  <c r="P421" i="1"/>
  <c r="O421" i="1"/>
  <c r="L37" i="1"/>
  <c r="O444" i="1"/>
  <c r="O16" i="1"/>
  <c r="L14" i="1"/>
  <c r="O14" i="1" s="1"/>
  <c r="L10" i="1"/>
  <c r="L8" i="1" s="1"/>
  <c r="P546" i="1"/>
  <c r="N544" i="1"/>
  <c r="O544" i="1" s="1"/>
  <c r="O447" i="1"/>
  <c r="O546" i="1"/>
  <c r="P21" i="1"/>
  <c r="P53" i="1"/>
  <c r="M37" i="1"/>
  <c r="O419" i="1"/>
  <c r="L414" i="1"/>
  <c r="P33" i="1"/>
  <c r="N30" i="1"/>
  <c r="O33" i="1"/>
  <c r="N31" i="1"/>
  <c r="N13" i="1"/>
  <c r="P13" i="1" s="1"/>
  <c r="O9" i="1"/>
  <c r="M18" i="1"/>
  <c r="P20" i="1"/>
  <c r="P419" i="1"/>
  <c r="M414" i="1"/>
  <c r="N18" i="1"/>
  <c r="O18" i="1" s="1"/>
  <c r="M11" i="1"/>
  <c r="M10" i="1"/>
  <c r="M14" i="1"/>
  <c r="P14" i="1" s="1"/>
  <c r="P10" i="11" l="1"/>
  <c r="M8" i="11"/>
  <c r="P8" i="11" s="1"/>
  <c r="P10" i="10"/>
  <c r="M8" i="10"/>
  <c r="P8" i="10" s="1"/>
  <c r="P10" i="9"/>
  <c r="M8" i="9"/>
  <c r="P8" i="9" s="1"/>
  <c r="M8" i="8"/>
  <c r="P8" i="8" s="1"/>
  <c r="P10" i="8"/>
  <c r="P11" i="6"/>
  <c r="O8" i="6"/>
  <c r="P10" i="7"/>
  <c r="M8" i="7"/>
  <c r="P8" i="7" s="1"/>
  <c r="P10" i="6"/>
  <c r="M8" i="6"/>
  <c r="P8" i="6" s="1"/>
  <c r="O10" i="6"/>
  <c r="O629" i="1"/>
  <c r="P37" i="1"/>
  <c r="O37" i="1"/>
  <c r="O523" i="1"/>
  <c r="P544" i="1"/>
  <c r="N414" i="1"/>
  <c r="P414" i="1" s="1"/>
  <c r="P18" i="1"/>
  <c r="P30" i="1"/>
  <c r="O30" i="1"/>
  <c r="N28" i="1"/>
  <c r="N10" i="1"/>
  <c r="N11" i="1"/>
  <c r="O11" i="1" s="1"/>
  <c r="O13" i="1"/>
  <c r="M8" i="1"/>
  <c r="P31" i="1"/>
  <c r="O31" i="1"/>
  <c r="O414" i="1" l="1"/>
  <c r="P11" i="1"/>
  <c r="N8" i="1"/>
  <c r="O8" i="1" s="1"/>
  <c r="O10" i="1"/>
  <c r="P10" i="1"/>
  <c r="O28" i="1"/>
  <c r="P28" i="1"/>
  <c r="P8" i="1" l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<sst xmlns="http://schemas.openxmlformats.org/spreadsheetml/2006/main" count="23314" uniqueCount="355">
  <si>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</si>
  <si>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</si>
  <si>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</si>
  <si>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</si>
  <si>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</si>
  <si>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</si>
  <si>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</si>
  <si>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</si>
  <si>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</si>
  <si>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</si>
  <si>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</si>
  <si>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</si>
  <si>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</si>
  <si>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</si>
  <si>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</si>
  <si>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</si>
  <si>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</si>
  <si>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</si>
  <si>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</si>
  <si>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</si>
  <si>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</si>
  <si>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</si>
  <si>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</si>
  <si>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</si>
  <si>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</si>
  <si>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</si>
  <si>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</si>
  <si>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</si>
  <si>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</si>
  <si>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</si>
  <si>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</si>
  <si>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</si>
  <si>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</si>
  <si>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</si>
  <si>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</si>
  <si>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</si>
  <si>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</si>
  <si>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</si>
  <si>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</si>
  <si>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</si>
  <si>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</si>
  <si>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</si>
  <si>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</si>
  <si>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</si>
  <si>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</si>
  <si>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</si>
  <si>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</si>
  <si>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</si>
  <si>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</si>
  <si>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</si>
  <si>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</si>
  <si>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</si>
  <si>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</si>
  <si>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</si>
  <si>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</si>
  <si>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</si>
  <si>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</si>
  <si>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</si>
  <si>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</si>
  <si>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</si>
  <si>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</si>
  <si>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</si>
  <si>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</si>
  <si>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</si>
  <si>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</si>
  <si>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</si>
  <si>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</si>
  <si>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</si>
  <si>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</si>
  <si>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</si>
  <si>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</si>
  <si>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</si>
  <si>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</si>
  <si>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</si>
  <si>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</si>
  <si>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</si>
  <si>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</si>
  <si>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</si>
  <si>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</si>
  <si>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</si>
  <si>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</si>
  <si>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</si>
  <si>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</si>
  <si>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</si>
  <si>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</si>
  <si>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</si>
  <si>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</si>
  <si>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</si>
  <si>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</si>
  <si>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</si>
  <si>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</si>
  <si>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</si>
  <si>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</si>
  <si>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</si>
  <si>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</si>
  <si>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</si>
  <si>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</si>
  <si>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</si>
  <si>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</si>
  <si>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</si>
  <si>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</si>
  <si>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</si>
  <si>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</si>
  <si>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</si>
  <si>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</si>
  <si>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</si>
  <si>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</si>
  <si>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</si>
  <si>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</si>
  <si>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</si>
  <si>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</si>
  <si>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</si>
  <si>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</si>
  <si>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</si>
  <si>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</si>
  <si>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</si>
  <si>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</si>
  <si>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</si>
  <si>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</si>
  <si>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</si>
  <si>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</si>
  <si>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</si>
  <si>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</si>
  <si>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</si>
  <si>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</si>
  <si>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</si>
  <si>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</si>
  <si>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</si>
  <si>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</si>
  <si>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</si>
  <si>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</si>
  <si>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</si>
  <si>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</si>
  <si>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</si>
  <si>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</si>
  <si>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</si>
  <si>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</si>
  <si>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</si>
  <si>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</si>
  <si>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</si>
  <si>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</si>
  <si>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</si>
  <si>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</si>
  <si>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</si>
  <si>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</si>
  <si>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</si>
  <si>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</si>
  <si>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</si>
  <si>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</si>
  <si>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</si>
  <si>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</si>
  <si>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</si>
  <si>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</si>
  <si>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</si>
  <si>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</si>
  <si>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</si>
  <si>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</si>
  <si>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</si>
  <si>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</si>
  <si>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</si>
  <si>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</si>
  <si>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</si>
  <si>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</si>
  <si>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</si>
  <si>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</si>
  <si>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</si>
  <si>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</si>
  <si>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</si>
  <si>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</si>
  <si>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</si>
  <si>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</si>
  <si>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</si>
  <si>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</si>
  <si>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</si>
  <si>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</si>
  <si>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</si>
  <si>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</si>
  <si>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</si>
  <si>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</si>
  <si>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</si>
  <si>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</si>
  <si>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</si>
  <si>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</si>
  <si>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</si>
  <si>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</si>
  <si>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</si>
  <si>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</si>
  <si>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</si>
  <si>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</si>
  <si>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</si>
  <si>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</si>
  <si>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</si>
  <si>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</si>
  <si>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</si>
  <si>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</si>
  <si>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</si>
  <si>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</si>
  <si>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</si>
  <si>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</si>
  <si>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</si>
  <si>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</si>
  <si>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</si>
  <si>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</si>
  <si>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</si>
  <si>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</si>
  <si>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</si>
  <si>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</si>
  <si>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</si>
  <si>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</si>
  <si>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</si>
  <si>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</si>
  <si>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</si>
  <si>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</si>
  <si>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</si>
  <si>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</si>
  <si>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</si>
  <si>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</si>
  <si>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</si>
  <si>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</si>
  <si>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</si>
  <si>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</si>
  <si>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</si>
  <si>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</si>
  <si>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</si>
  <si>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</si>
  <si>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</si>
  <si>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</si>
  <si>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</si>
  <si>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</si>
  <si>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</si>
  <si>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</si>
  <si>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</si>
  <si>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</si>
  <si>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</si>
  <si>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</si>
  <si>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</si>
  <si>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</si>
  <si>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</si>
  <si>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</si>
  <si>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</si>
  <si>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</si>
  <si>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</si>
  <si>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</si>
  <si>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</si>
  <si>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</si>
  <si>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</si>
  <si>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</si>
  <si>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</si>
  <si>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</si>
  <si>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</si>
  <si>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</si>
  <si>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</si>
  <si>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</si>
  <si>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</si>
  <si>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</si>
  <si>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</si>
  <si>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</si>
  <si>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</si>
  <si>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</si>
  <si>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</si>
  <si>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</si>
  <si>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</si>
  <si>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</si>
  <si>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</si>
  <si>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</si>
  <si>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</si>
  <si>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</si>
  <si>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</si>
  <si>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</si>
  <si>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</si>
  <si>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</si>
  <si>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</si>
  <si>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</si>
  <si>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</si>
  <si>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</si>
  <si>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</si>
  <si>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</si>
  <si>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</si>
  <si>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</si>
  <si>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</si>
  <si>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</si>
  <si>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</si>
  <si>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</si>
  <si>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</si>
  <si>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</si>
  <si>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</si>
  <si>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</si>
  <si>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</si>
  <si>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</si>
  <si>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</si>
  <si>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</si>
  <si>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</si>
  <si>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</si>
  <si>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</si>
  <si>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</si>
  <si>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</si>
  <si>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</si>
  <si>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</si>
  <si>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</si>
  <si>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</si>
  <si>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</si>
  <si>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</si>
  <si>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</si>
  <si>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</si>
  <si>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</si>
  <si>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</si>
  <si>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</si>
  <si>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</si>
  <si>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</si>
  <si>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</si>
  <si>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</si>
  <si>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</si>
  <si>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</si>
  <si>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</si>
  <si>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</si>
  <si>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</si>
  <si>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</si>
  <si>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</si>
  <si>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</si>
  <si>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</si>
  <si>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</si>
  <si>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</si>
  <si>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</si>
  <si>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</si>
  <si>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</si>
  <si>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</si>
  <si>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</si>
  <si>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</si>
  <si>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</si>
  <si>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</si>
  <si>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</si>
  <si>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</si>
  <si>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</si>
  <si>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</si>
  <si>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</si>
  <si>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</si>
  <si>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</si>
  <si>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</si>
  <si>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</si>
  <si>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</si>
  <si>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</si>
  <si>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31 พฤษภาคม 2566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</si>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</sst>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0" fillId="2" borderId="10" xfId="0" applyFont="1" applyFill="1" applyBorder="1" applyAlignment="1"/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เป้าการใช้ งปม."/>
      <sheetName val="ผลการเบิกจ่ายเงินงบประมาณ"/>
      <sheetName val="ผลการเบิกจ่ายเงินกองทุน"/>
      <sheetName val="แผนปฏิบัติงาน"/>
      <sheetName val="Sheet15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5400</v>
          </cell>
        </row>
        <row r="30">
          <cell r="G30">
            <v>0</v>
          </cell>
        </row>
      </sheetData>
      <sheetData sheetId="3">
        <row r="7">
          <cell r="F7">
            <v>1000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77134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20720</v>
          </cell>
        </row>
        <row r="27">
          <cell r="F27">
            <v>76950</v>
          </cell>
        </row>
        <row r="28">
          <cell r="F28">
            <v>7914</v>
          </cell>
        </row>
        <row r="29">
          <cell r="F29">
            <v>2708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67230</v>
          </cell>
        </row>
        <row r="47">
          <cell r="F47">
            <v>5760</v>
          </cell>
        </row>
        <row r="48">
          <cell r="F48">
            <v>25680</v>
          </cell>
        </row>
        <row r="49">
          <cell r="F49">
            <v>3000</v>
          </cell>
        </row>
        <row r="50">
          <cell r="F50">
            <v>4860</v>
          </cell>
        </row>
        <row r="51">
          <cell r="F51">
            <v>3500</v>
          </cell>
        </row>
        <row r="52">
          <cell r="F52">
            <v>26490</v>
          </cell>
        </row>
        <row r="55">
          <cell r="F55">
            <v>7730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4450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6" width="17.5703125" customWidth="1"/>
  </cols>
  <sheetData>
    <row r="1" spans="1:26" ht="20.25" customHeight="1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20.25" customHeight="1">
      <c r="A2" s="844" t="s">
        <v>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20.25" customHeight="1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20.25" customHeight="1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116817651</v>
      </c>
      <c r="N8" s="22">
        <f t="shared" ca="1" si="0"/>
        <v>66107634.889999963</v>
      </c>
      <c r="O8" s="22">
        <f t="shared" ref="O8:O16" ca="1" si="1">IF(L8&gt;0,N8*100/L8,0)</f>
        <v>53.178473373769855</v>
      </c>
      <c r="P8" s="22">
        <f t="shared" ref="P8:P16" ca="1" si="2">IF(M8&gt;0,N8*100/M8,0)</f>
        <v>56.590450436295761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116817651</v>
      </c>
      <c r="N10" s="30">
        <f t="shared" ca="1" si="4"/>
        <v>66107634.889999963</v>
      </c>
      <c r="O10" s="30">
        <f t="shared" ca="1" si="1"/>
        <v>53.178473373769855</v>
      </c>
      <c r="P10" s="30">
        <f t="shared" ca="1" si="2"/>
        <v>56.590450436295761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47100969.810000002</v>
      </c>
      <c r="N11" s="38">
        <f t="shared" ca="1" si="5"/>
        <v>34103191.699999966</v>
      </c>
      <c r="O11" s="38">
        <f t="shared" ca="1" si="1"/>
        <v>64.148511499745254</v>
      </c>
      <c r="P11" s="38">
        <f t="shared" ca="1" si="2"/>
        <v>72.40443633659433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47100969.810000002</v>
      </c>
      <c r="N13" s="45">
        <f t="shared" ca="1" si="7"/>
        <v>34103191.699999966</v>
      </c>
      <c r="O13" s="45">
        <f t="shared" ca="1" si="1"/>
        <v>64.148511499745254</v>
      </c>
      <c r="P13" s="45">
        <f t="shared" ca="1" si="2"/>
        <v>72.40443633659433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69716681.189999998</v>
      </c>
      <c r="N14" s="38">
        <f t="shared" ca="1" si="8"/>
        <v>32004443.189999998</v>
      </c>
      <c r="O14" s="38">
        <f t="shared" ca="1" si="1"/>
        <v>44.981712117655825</v>
      </c>
      <c r="P14" s="38">
        <f t="shared" ca="1" si="2"/>
        <v>45.906435366275936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69716681.189999998</v>
      </c>
      <c r="N16" s="52">
        <f t="shared" ca="1" si="10"/>
        <v>32004443.189999998</v>
      </c>
      <c r="O16" s="52">
        <f t="shared" ca="1" si="1"/>
        <v>44.981712117655825</v>
      </c>
      <c r="P16" s="52">
        <f t="shared" ca="1" si="2"/>
        <v>45.906435366275936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100733951</v>
      </c>
      <c r="N18" s="22">
        <f t="shared" ca="1" si="11"/>
        <v>57109290.039999977</v>
      </c>
      <c r="O18" s="22">
        <f t="shared" ref="O18:O26" ca="1" si="12">IF(L18&gt;0,N18*100/L18,0)</f>
        <v>52.769786196917373</v>
      </c>
      <c r="P18" s="22">
        <f t="shared" ref="P18:P26" ca="1" si="13">IF(M18&gt;0,N18*100/M18,0)</f>
        <v>56.693189806483396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100733951</v>
      </c>
      <c r="N20" s="30">
        <f t="shared" ca="1" si="15"/>
        <v>57109290.039999977</v>
      </c>
      <c r="O20" s="30">
        <f t="shared" ca="1" si="12"/>
        <v>52.769786196917373</v>
      </c>
      <c r="P20" s="30">
        <f t="shared" ca="1" si="13"/>
        <v>56.693189806483396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31017269.809999999</v>
      </c>
      <c r="N21" s="38">
        <f t="shared" ca="1" si="16"/>
        <v>25104846.849999975</v>
      </c>
      <c r="O21" s="38">
        <f t="shared" ca="1" si="12"/>
        <v>67.716304607679533</v>
      </c>
      <c r="P21" s="38">
        <f t="shared" ca="1" si="13"/>
        <v>80.938286972975774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31017269.809999999</v>
      </c>
      <c r="N23" s="45">
        <f ca="1">N46+N58+N71+N93+N124+N137+N154+N186+N170+N266+N282+N303+N320+N333+N350+N394+N407</f>
        <v>25104846.849999975</v>
      </c>
      <c r="O23" s="45">
        <f t="shared" ca="1" si="12"/>
        <v>67.716304607679533</v>
      </c>
      <c r="P23" s="45">
        <f t="shared" ca="1" si="13"/>
        <v>80.938286972975774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69716681.189999998</v>
      </c>
      <c r="N24" s="38">
        <f t="shared" ca="1" si="18"/>
        <v>32004443.189999998</v>
      </c>
      <c r="O24" s="38">
        <f t="shared" ca="1" si="12"/>
        <v>44.981712117655825</v>
      </c>
      <c r="P24" s="38">
        <f t="shared" ca="1" si="13"/>
        <v>45.906435366275936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69716681.189999998</v>
      </c>
      <c r="N26" s="52">
        <f t="shared" ca="1" si="20"/>
        <v>32004443.189999998</v>
      </c>
      <c r="O26" s="52">
        <f t="shared" ca="1" si="12"/>
        <v>44.981712117655825</v>
      </c>
      <c r="P26" s="52">
        <f t="shared" ca="1" si="13"/>
        <v>45.906435366275936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16083700</v>
      </c>
      <c r="N28" s="22">
        <f t="shared" ca="1" si="21"/>
        <v>8998344.8499999903</v>
      </c>
      <c r="O28" s="22">
        <f t="shared" ref="O28:O37" ca="1" si="22">IF(L28&gt;0,N28*100/L28,0)</f>
        <v>55.92747513721838</v>
      </c>
      <c r="P28" s="22">
        <f t="shared" ref="P28:P31" ca="1" si="23">IF(M28&gt;0,N28*100/M28,0)</f>
        <v>55.946982659462627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16083700</v>
      </c>
      <c r="N30" s="30">
        <f t="shared" ca="1" si="25"/>
        <v>8998344.8499999903</v>
      </c>
      <c r="O30" s="30">
        <f t="shared" ca="1" si="22"/>
        <v>55.92747513721838</v>
      </c>
      <c r="P30" s="30">
        <f t="shared" ca="1" si="23"/>
        <v>55.946982659462627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16083700</v>
      </c>
      <c r="N31" s="38">
        <f t="shared" ca="1" si="26"/>
        <v>8998344.8499999903</v>
      </c>
      <c r="O31" s="38">
        <f t="shared" ca="1" si="22"/>
        <v>55.92747513721838</v>
      </c>
      <c r="P31" s="38">
        <f t="shared" ca="1" si="23"/>
        <v>55.946982659462627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16083700</v>
      </c>
      <c r="N33" s="45">
        <f t="shared" ca="1" si="28"/>
        <v>8998344.8499999903</v>
      </c>
      <c r="O33" s="45">
        <f t="shared" ca="1" si="22"/>
        <v>55.92747513721838</v>
      </c>
      <c r="P33" s="45">
        <f t="shared" ref="P33:P37" ca="1" si="29">IF(M33&gt;0,N33*100/M33,0)</f>
        <v>55.946982659462627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98976201</v>
      </c>
      <c r="N37" s="59">
        <f ca="1">N41+N53+N66+N88+N119+N132+N149+N165+N181+N261+N277+N298+N315+N328+N345+N389+N402</f>
        <v>57109290.039999977</v>
      </c>
      <c r="O37" s="59">
        <f t="shared" ca="1" si="22"/>
        <v>52.769786196917373</v>
      </c>
      <c r="P37" s="59">
        <f t="shared" ca="1" si="29"/>
        <v>57.700022291217238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4083704.77</v>
      </c>
      <c r="O41" s="85">
        <f t="shared" ref="O41:O45" ca="1" si="34">IF(L41&gt;0,N41*100/L41,0)</f>
        <v>72.099905666590104</v>
      </c>
      <c r="P41" s="85">
        <f t="shared" ref="P41:P49" ca="1" si="35">IF(M41&gt;0,N41*100/M41,0)</f>
        <v>69.112722488545359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4083704.77</v>
      </c>
      <c r="O43" s="92">
        <f t="shared" ca="1" si="34"/>
        <v>72.099905666590104</v>
      </c>
      <c r="P43" s="92">
        <f t="shared" ca="1" si="35"/>
        <v>69.112722488545359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4083704.77</v>
      </c>
      <c r="O44" s="38">
        <f t="shared" ca="1" si="34"/>
        <v>72.099905666590104</v>
      </c>
      <c r="P44" s="38">
        <f t="shared" ca="1" si="35"/>
        <v>69.112722488545359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4083704.77)</f>
        <v>4083704.77</v>
      </c>
      <c r="O46" s="45">
        <f ca="1">IF(M46&gt;0,N46*100/M46,0)</f>
        <v>69.112722488545359</v>
      </c>
      <c r="P46" s="45">
        <f t="shared" ca="1" si="35"/>
        <v>69.112722488545359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10569758</v>
      </c>
      <c r="N53" s="116">
        <f t="shared" ca="1" si="41"/>
        <v>10177830.17</v>
      </c>
      <c r="O53" s="116">
        <f t="shared" ref="O53:O61" ca="1" si="42">IF(L53&gt;0,N53*100/L53,0)</f>
        <v>72.36333120036403</v>
      </c>
      <c r="P53" s="116">
        <f t="shared" ref="P53:P61" ca="1" si="43">IF(M53&gt;0,N53*100/M53,0)</f>
        <v>96.291988615065733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10569758</v>
      </c>
      <c r="N55" s="123">
        <f t="shared" ca="1" si="45"/>
        <v>10177830.17</v>
      </c>
      <c r="O55" s="123">
        <f t="shared" ca="1" si="42"/>
        <v>72.36333120036403</v>
      </c>
      <c r="P55" s="123">
        <f t="shared" ca="1" si="43"/>
        <v>96.291988615065733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6654708</v>
      </c>
      <c r="N56" s="38">
        <f t="shared" ca="1" si="46"/>
        <v>6262780.1699999999</v>
      </c>
      <c r="O56" s="38">
        <f t="shared" ca="1" si="42"/>
        <v>71.037183480411059</v>
      </c>
      <c r="P56" s="38">
        <f t="shared" ca="1" si="43"/>
        <v>94.110517997183351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6654708)</f>
        <v>6654708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6262780.17)</f>
        <v>6262780.1699999999</v>
      </c>
      <c r="O58" s="45">
        <f t="shared" ca="1" si="42"/>
        <v>71.037183480411059</v>
      </c>
      <c r="P58" s="45">
        <f t="shared" ca="1" si="43"/>
        <v>94.110517997183351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3915050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3915050)</f>
        <v>3915050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1940367.6199999901</v>
      </c>
      <c r="O66" s="155">
        <f t="shared" ref="O66:O74" ca="1" si="52">IF(L66&gt;0,N66*100/L66,0)</f>
        <v>69.692106170533378</v>
      </c>
      <c r="P66" s="155">
        <f t="shared" ref="P66:P74" ca="1" si="53">IF(M66&gt;0,N66*100/M66,0)</f>
        <v>81.309404123365326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1940367.6199999901</v>
      </c>
      <c r="O68" s="45">
        <f t="shared" ca="1" si="52"/>
        <v>69.692106170533378</v>
      </c>
      <c r="P68" s="45">
        <f t="shared" ca="1" si="53"/>
        <v>81.309404123365326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1940367.6199999901</v>
      </c>
      <c r="O69" s="38">
        <f t="shared" ca="1" si="52"/>
        <v>69.692106170533378</v>
      </c>
      <c r="P69" s="38">
        <f t="shared" ca="1" si="53"/>
        <v>81.309404123365326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1940367.61999999)</f>
        <v>1940367.6199999901</v>
      </c>
      <c r="O71" s="45">
        <f t="shared" ca="1" si="52"/>
        <v>69.692106170533378</v>
      </c>
      <c r="P71" s="45">
        <f t="shared" ca="1" si="53"/>
        <v>81.309404123365326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1678955.26</v>
      </c>
      <c r="O88" s="155">
        <f t="shared" ref="O88:O96" ca="1" si="65">IF(L88&gt;0,N88*100/L88,0)</f>
        <v>61.658743729296582</v>
      </c>
      <c r="P88" s="155">
        <f t="shared" ref="P88:P96" ca="1" si="66">IF(M88&gt;0,N88*100/M88,0)</f>
        <v>79.596614090730228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1678955.26</v>
      </c>
      <c r="O90" s="45">
        <f t="shared" ca="1" si="65"/>
        <v>61.658743729296582</v>
      </c>
      <c r="P90" s="45">
        <f t="shared" ca="1" si="66"/>
        <v>79.596614090730228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1678955.26</v>
      </c>
      <c r="O91" s="38">
        <f t="shared" ca="1" si="65"/>
        <v>61.658743729296582</v>
      </c>
      <c r="P91" s="38">
        <f t="shared" ca="1" si="66"/>
        <v>79.596614090730228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1678955.26)</f>
        <v>1678955.26</v>
      </c>
      <c r="O93" s="45">
        <f t="shared" ca="1" si="65"/>
        <v>61.658743729296582</v>
      </c>
      <c r="P93" s="45">
        <f t="shared" ca="1" si="66"/>
        <v>79.596614090730228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14</v>
      </c>
      <c r="K100" s="38">
        <f t="shared" ca="1" si="71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5)</f>
        <v>5</v>
      </c>
      <c r="K109" s="38">
        <f t="shared" ref="K109:K116" ca="1" si="74">IF(I109&gt;0,J109*100/I109,0)</f>
        <v>62.5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5)</f>
        <v>5</v>
      </c>
      <c r="K110" s="38">
        <f t="shared" ca="1" si="74"/>
        <v>62.5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3</v>
      </c>
      <c r="K112" s="195">
        <f t="shared" ca="1" si="74"/>
        <v>15.789473684210526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2)</f>
        <v>2</v>
      </c>
      <c r="K115" s="38">
        <f t="shared" ca="1" si="74"/>
        <v>18.181818181818183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1)</f>
        <v>1</v>
      </c>
      <c r="K116" s="38">
        <f t="shared" ca="1" si="74"/>
        <v>12.5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1777609.45</v>
      </c>
      <c r="O132" s="155">
        <f t="shared" ref="O132:O140" ca="1" si="87">IF(L132&gt;0,N132*100/L132,0)</f>
        <v>75.160171155915506</v>
      </c>
      <c r="P132" s="155">
        <f t="shared" ref="P132:P140" ca="1" si="88">IF(M132&gt;0,N132*100/M132,0)</f>
        <v>86.041115682478221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1777609.45</v>
      </c>
      <c r="O134" s="45">
        <f t="shared" ca="1" si="87"/>
        <v>75.160171155915506</v>
      </c>
      <c r="P134" s="45">
        <f t="shared" ca="1" si="88"/>
        <v>86.041115682478221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856609.45</v>
      </c>
      <c r="O135" s="38">
        <f t="shared" ca="1" si="87"/>
        <v>59.565567643305904</v>
      </c>
      <c r="P135" s="38">
        <f t="shared" ca="1" si="88"/>
        <v>74.813052401746731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856609.45)</f>
        <v>856609.45</v>
      </c>
      <c r="O137" s="45">
        <f t="shared" ca="1" si="87"/>
        <v>59.565567643305904</v>
      </c>
      <c r="P137" s="45">
        <f t="shared" ca="1" si="88"/>
        <v>74.813052401746731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75.155858115370833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75.155858115370833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75.155858115370833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75.155858115370833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495609</v>
      </c>
      <c r="O165" s="155">
        <f t="shared" ref="O165:O173" ca="1" si="104">IF(L165&gt;0,N165*100/L165,0)</f>
        <v>182.41373599072489</v>
      </c>
      <c r="P165" s="155">
        <f t="shared" ref="P165:P173" ca="1" si="105">IF(M165&gt;0,N165*100/M165,0)</f>
        <v>99.142619950189541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495609</v>
      </c>
      <c r="O167" s="45">
        <f t="shared" ca="1" si="104"/>
        <v>182.41373599072489</v>
      </c>
      <c r="P167" s="45">
        <f t="shared" ca="1" si="105"/>
        <v>99.142619950189541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495609</v>
      </c>
      <c r="O168" s="38">
        <f t="shared" ca="1" si="104"/>
        <v>182.41373599072489</v>
      </c>
      <c r="P168" s="38">
        <f t="shared" ca="1" si="105"/>
        <v>99.142619950189541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495609)</f>
        <v>495609</v>
      </c>
      <c r="O170" s="45">
        <f t="shared" ca="1" si="104"/>
        <v>182.41373599072489</v>
      </c>
      <c r="P170" s="45">
        <f t="shared" ca="1" si="105"/>
        <v>99.142619950189541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1356204.89</v>
      </c>
      <c r="O181" s="155">
        <f t="shared" ref="O181:O189" ca="1" si="113">IF(L181&gt;0,N181*100/L181,0)</f>
        <v>65.51714444444444</v>
      </c>
      <c r="P181" s="155">
        <f t="shared" ref="P181:P189" ca="1" si="114">IF(M181&gt;0,N181*100/M181,0)</f>
        <v>79.828176972814845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1356204.89</v>
      </c>
      <c r="O183" s="45">
        <f t="shared" ca="1" si="113"/>
        <v>65.51714444444444</v>
      </c>
      <c r="P183" s="45">
        <f t="shared" ca="1" si="114"/>
        <v>79.828176972814845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1356204.89</v>
      </c>
      <c r="O184" s="38">
        <f t="shared" ca="1" si="113"/>
        <v>65.51714444444444</v>
      </c>
      <c r="P184" s="38">
        <f t="shared" ca="1" si="114"/>
        <v>79.828176972814845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1356204.89)</f>
        <v>1356204.89</v>
      </c>
      <c r="O186" s="45">
        <f t="shared" ca="1" si="113"/>
        <v>65.51714444444444</v>
      </c>
      <c r="P186" s="45">
        <f t="shared" ca="1" si="114"/>
        <v>79.828176972814845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32</v>
      </c>
      <c r="K190" s="273">
        <f ca="1">IF(I190&gt;0,J190*100/I190,0)</f>
        <v>57.142857142857146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39991)</f>
        <v>39991</v>
      </c>
      <c r="O191" s="155">
        <f ca="1">IF(L191&gt;0,N191*100/L191,0)</f>
        <v>47.608333333333334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32)</f>
        <v>32</v>
      </c>
      <c r="K193" s="38">
        <f ca="1">IF(I193&gt;0,J193*100/I193,0)</f>
        <v>57.142857142857146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1290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1290)</f>
        <v>1290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299592.62</v>
      </c>
      <c r="O198" s="155">
        <f ca="1">IF(L198&gt;0,N198*100/L198,0)</f>
        <v>80.104978609625675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18329)</f>
        <v>18329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218679.62)</f>
        <v>218679.62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62584)</f>
        <v>62584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86805</v>
      </c>
      <c r="O209" s="155">
        <f ca="1">IF(L209&gt;0,N209*100/L209,0)</f>
        <v>62.003571428571426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15000</v>
      </c>
      <c r="K216" s="273">
        <f t="shared" ca="1" si="122"/>
        <v>6.2761506276150625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42676.7</v>
      </c>
      <c r="O217" s="155">
        <f ca="1">IF(L217&gt;0,N217*100/L217,0)</f>
        <v>27.784309895833335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3500)</f>
        <v>3500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82800)</f>
        <v>82800</v>
      </c>
      <c r="K223" s="163">
        <f t="shared" ref="K223:K226" ca="1" si="124">IF(I223&gt;0,J223*100/I223,0)</f>
        <v>34.644351464435147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15000)</f>
        <v>15000</v>
      </c>
      <c r="K224" s="163">
        <f t="shared" ca="1" si="124"/>
        <v>6.2761506276150625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187885.33000000002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102346.33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187885.33000000002</v>
      </c>
      <c r="O238" s="356">
        <f ca="1">IF(L238&gt;0,N238*100/L238,0)</f>
        <v>64.059096488237302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102346.33)</f>
        <v>102346.33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201319.61</v>
      </c>
      <c r="O261" s="155">
        <f t="shared" ref="O261:O269" ca="1" si="138">IF(L261&gt;0,N261*100/L261,0)</f>
        <v>31.372854916627709</v>
      </c>
      <c r="P261" s="155">
        <f t="shared" ref="P261:P269" ca="1" si="139">IF(M261&gt;0,N261*100/M261,0)</f>
        <v>80.495645741703314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201319.61</v>
      </c>
      <c r="O263" s="45">
        <f t="shared" ca="1" si="138"/>
        <v>31.372854916627709</v>
      </c>
      <c r="P263" s="45">
        <f t="shared" ca="1" si="139"/>
        <v>80.495645741703314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201319.61</v>
      </c>
      <c r="O264" s="38">
        <f t="shared" ca="1" si="138"/>
        <v>31.372854916627709</v>
      </c>
      <c r="P264" s="38">
        <f t="shared" ca="1" si="139"/>
        <v>80.495645741703314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201319.61)</f>
        <v>201319.61</v>
      </c>
      <c r="O266" s="45">
        <f t="shared" ca="1" si="138"/>
        <v>31.372854916627709</v>
      </c>
      <c r="P266" s="45">
        <f t="shared" ca="1" si="139"/>
        <v>80.495645741703314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200</v>
      </c>
      <c r="K276" s="408">
        <f t="shared" ca="1" si="145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65105</v>
      </c>
      <c r="O277" s="155">
        <f t="shared" ref="O277:O285" ca="1" si="148">IF(L277&gt;0,N277*100/L277,0)</f>
        <v>75.466558479193225</v>
      </c>
      <c r="P277" s="155">
        <f t="shared" ref="P277:P285" ca="1" si="149">IF(M277&gt;0,N277*100/M277,0)</f>
        <v>75.466558479193225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65105</v>
      </c>
      <c r="O279" s="45">
        <f t="shared" ca="1" si="148"/>
        <v>75.466558479193225</v>
      </c>
      <c r="P279" s="45">
        <f t="shared" ca="1" si="149"/>
        <v>75.466558479193225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65105</v>
      </c>
      <c r="O280" s="38">
        <f t="shared" ca="1" si="148"/>
        <v>75.466558479193225</v>
      </c>
      <c r="P280" s="38">
        <f t="shared" ca="1" si="149"/>
        <v>75.466558479193225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65105)</f>
        <v>65105</v>
      </c>
      <c r="O282" s="45">
        <f t="shared" ca="1" si="148"/>
        <v>75.466558479193225</v>
      </c>
      <c r="P282" s="45">
        <f t="shared" ca="1" si="149"/>
        <v>75.466558479193225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376000</v>
      </c>
      <c r="N298" s="155">
        <f t="shared" ca="1" si="158"/>
        <v>292068</v>
      </c>
      <c r="O298" s="155">
        <f t="shared" ref="O298:O306" ca="1" si="159">IF(L298&gt;0,N298*100/L298,0)</f>
        <v>70.890291262135918</v>
      </c>
      <c r="P298" s="155">
        <f t="shared" ref="P298:P306" ca="1" si="160">IF(M298&gt;0,N298*100/M298,0)</f>
        <v>77.67765957446808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376000</v>
      </c>
      <c r="N300" s="45">
        <f t="shared" ca="1" si="162"/>
        <v>292068</v>
      </c>
      <c r="O300" s="45">
        <f t="shared" ca="1" si="159"/>
        <v>70.890291262135918</v>
      </c>
      <c r="P300" s="45">
        <f t="shared" ca="1" si="160"/>
        <v>77.67765957446808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376000</v>
      </c>
      <c r="N301" s="38">
        <f t="shared" ca="1" si="163"/>
        <v>292068</v>
      </c>
      <c r="O301" s="38">
        <f t="shared" ca="1" si="159"/>
        <v>70.890291262135918</v>
      </c>
      <c r="P301" s="38">
        <f t="shared" ca="1" si="160"/>
        <v>77.67765957446808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376000)</f>
        <v>376000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292068)</f>
        <v>292068</v>
      </c>
      <c r="O303" s="45">
        <f t="shared" ca="1" si="159"/>
        <v>70.890291262135918</v>
      </c>
      <c r="P303" s="45">
        <f t="shared" ca="1" si="160"/>
        <v>77.67765957446808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4366721.1899999995</v>
      </c>
      <c r="N315" s="155">
        <f t="shared" ca="1" si="167"/>
        <v>4229639.5199999996</v>
      </c>
      <c r="O315" s="155">
        <f t="shared" ref="O315:O323" ca="1" si="168">IF(L315&gt;0,N315*100/L315,0)</f>
        <v>91.136382676147363</v>
      </c>
      <c r="P315" s="155">
        <f t="shared" ref="P315:P323" ca="1" si="169">IF(M315&gt;0,N315*100/M315,0)</f>
        <v>96.860764311815387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4366721.1899999995</v>
      </c>
      <c r="N317" s="45">
        <f t="shared" ca="1" si="171"/>
        <v>4229639.5199999996</v>
      </c>
      <c r="O317" s="45">
        <f t="shared" ca="1" si="168"/>
        <v>91.136382676147363</v>
      </c>
      <c r="P317" s="45">
        <f t="shared" ca="1" si="169"/>
        <v>96.860764311815387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695818.33</v>
      </c>
      <c r="O318" s="38">
        <f t="shared" ca="1" si="168"/>
        <v>66.841338136407302</v>
      </c>
      <c r="P318" s="38">
        <f t="shared" ca="1" si="169"/>
        <v>83.5416412534518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695818.33)</f>
        <v>695818.33</v>
      </c>
      <c r="O320" s="45">
        <f t="shared" ca="1" si="168"/>
        <v>66.841338136407302</v>
      </c>
      <c r="P320" s="45">
        <f t="shared" ca="1" si="169"/>
        <v>83.5416412534518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3533821.19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3533821.19)</f>
        <v>3533821.19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27916</v>
      </c>
      <c r="K327" s="446">
        <f ca="1">IF(I327&gt;0,J327*100/I327,0)</f>
        <v>153.55335533553355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1312829.8199999901</v>
      </c>
      <c r="O328" s="155">
        <f t="shared" ref="O328:O336" ca="1" si="175">IF(L328&gt;0,N328*100/L328,0)</f>
        <v>57.1541062255111</v>
      </c>
      <c r="P328" s="155">
        <f t="shared" ref="P328:P336" ca="1" si="176">IF(M328&gt;0,N328*100/M328,0)</f>
        <v>74.688085336366953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1312829.8199999901</v>
      </c>
      <c r="O330" s="45">
        <f t="shared" ca="1" si="175"/>
        <v>57.1541062255111</v>
      </c>
      <c r="P330" s="45">
        <f t="shared" ca="1" si="176"/>
        <v>74.688085336366953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1312829.8199999901</v>
      </c>
      <c r="O331" s="38">
        <f t="shared" ca="1" si="175"/>
        <v>57.1541062255111</v>
      </c>
      <c r="P331" s="38">
        <f t="shared" ca="1" si="176"/>
        <v>74.688085336366953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1312829.81999999)</f>
        <v>1312829.8199999901</v>
      </c>
      <c r="O333" s="45">
        <f t="shared" ca="1" si="175"/>
        <v>57.1541062255111</v>
      </c>
      <c r="P333" s="45">
        <f t="shared" ca="1" si="176"/>
        <v>74.688085336366953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26351)</f>
        <v>26351</v>
      </c>
      <c r="K338" s="38">
        <f ca="1">IF(I338&gt;0,J338*100/I338,0)</f>
        <v>144.94499449944993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39)</f>
        <v>39</v>
      </c>
      <c r="K340" s="38">
        <f ca="1">IF(I340&gt;0,J340*100/I340,0)</f>
        <v>70.909090909090907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1509)</f>
        <v>1509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8560242</v>
      </c>
      <c r="N345" s="155">
        <f t="shared" ca="1" si="181"/>
        <v>7126332.9299999997</v>
      </c>
      <c r="O345" s="155">
        <f t="shared" ref="O345:O353" ca="1" si="182">IF(L345&gt;0,N345*100/L345,0)</f>
        <v>70.274774053390956</v>
      </c>
      <c r="P345" s="155">
        <f t="shared" ref="P345:P353" ca="1" si="183">IF(M345&gt;0,N345*100/M345,0)</f>
        <v>83.24919938011098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8560242</v>
      </c>
      <c r="N347" s="45">
        <f t="shared" ca="1" si="185"/>
        <v>7126332.9299999997</v>
      </c>
      <c r="O347" s="45">
        <f t="shared" ca="1" si="182"/>
        <v>70.274774053390956</v>
      </c>
      <c r="P347" s="45">
        <f t="shared" ca="1" si="183"/>
        <v>83.24919938011098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7255432</v>
      </c>
      <c r="N348" s="38">
        <f t="shared" ca="1" si="186"/>
        <v>5821522.9299999997</v>
      </c>
      <c r="O348" s="38">
        <f t="shared" ca="1" si="182"/>
        <v>66.090057978286808</v>
      </c>
      <c r="P348" s="38">
        <f t="shared" ca="1" si="183"/>
        <v>80.236751305780274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7255432)</f>
        <v>7255432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5821522.93)</f>
        <v>5821522.9299999997</v>
      </c>
      <c r="O350" s="45">
        <f t="shared" ca="1" si="182"/>
        <v>66.090057978286808</v>
      </c>
      <c r="P350" s="45">
        <f t="shared" ca="1" si="183"/>
        <v>80.236751305780274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850</v>
      </c>
      <c r="K355" s="466">
        <f ca="1">IF(I355&gt;0,J355*100/I355,0)</f>
        <v>38.409399005874377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1897)</f>
        <v>1897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16628.34)</f>
        <v>16628.34</v>
      </c>
      <c r="K359" s="38">
        <f t="shared" ca="1" si="188"/>
        <v>82.588358001390688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1408)</f>
        <v>1408</v>
      </c>
      <c r="K360" s="38">
        <f t="shared" ca="1" si="188"/>
        <v>63.624039765024854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12131.72)</f>
        <v>12131.72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850)</f>
        <v>850</v>
      </c>
      <c r="K362" s="38">
        <f t="shared" ca="1" si="188"/>
        <v>38.409399005874377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6877.33)</f>
        <v>6877.33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2880</v>
      </c>
      <c r="K364" s="480">
        <f t="shared" ca="1" si="188"/>
        <v>72.289156626506028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514</v>
      </c>
      <c r="K365" s="492">
        <f t="shared" ca="1" si="188"/>
        <v>51.606425702811244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885)</f>
        <v>885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7675.76)</f>
        <v>7675.76</v>
      </c>
      <c r="K369" s="38">
        <f t="shared" ca="1" si="190"/>
        <v>85.447623288433704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689)</f>
        <v>689</v>
      </c>
      <c r="K370" s="38">
        <f t="shared" ca="1" si="190"/>
        <v>69.176706827309232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5697.28)</f>
        <v>5697.28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514)</f>
        <v>514</v>
      </c>
      <c r="K372" s="38">
        <f t="shared" ca="1" si="190"/>
        <v>51.606425702811244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3880.98)</f>
        <v>3880.98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2366</v>
      </c>
      <c r="K374" s="492">
        <f t="shared" ca="1" si="190"/>
        <v>79.183400267737611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1012)</f>
        <v>1012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8983.74)</f>
        <v>8983.74</v>
      </c>
      <c r="K378" s="498">
        <f t="shared" ca="1" si="191"/>
        <v>80.564433683077752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2762)</f>
        <v>2762</v>
      </c>
      <c r="K379" s="498">
        <f t="shared" ca="1" si="191"/>
        <v>92.436412315930383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32572.1)</f>
        <v>32572.1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2366)</f>
        <v>2366</v>
      </c>
      <c r="K381" s="498">
        <f t="shared" ca="1" si="191"/>
        <v>79.183400267737611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28780.8)</f>
        <v>28780.799999999999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128)</f>
        <v>128</v>
      </c>
      <c r="K385" s="506">
        <f ca="1">IF(I385&gt;0,J385*100/I385,0)</f>
        <v>38.554216867469883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9</v>
      </c>
      <c r="K401" s="527">
        <f t="shared" ca="1" si="200"/>
        <v>60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22287762</v>
      </c>
      <c r="O402" s="155">
        <f t="shared" ref="O402:O410" ca="1" si="203">IF(L402&gt;0,N402*100/L402,0)</f>
        <v>65.552241176470588</v>
      </c>
      <c r="P402" s="155">
        <f t="shared" ref="P402:P410" ca="1" si="204">IF(M402&gt;0,N402*100/M402,0)</f>
        <v>65.552241176470588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22287762</v>
      </c>
      <c r="O404" s="45">
        <f t="shared" ca="1" si="203"/>
        <v>65.552241176470588</v>
      </c>
      <c r="P404" s="45">
        <f t="shared" ca="1" si="204"/>
        <v>65.552241176470588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22287762</v>
      </c>
      <c r="O408" s="38">
        <f t="shared" ca="1" si="203"/>
        <v>65.552241176470588</v>
      </c>
      <c r="P408" s="38">
        <f t="shared" ca="1" si="204"/>
        <v>65.552241176470588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22287762)</f>
        <v>22287762</v>
      </c>
      <c r="O410" s="45">
        <f t="shared" ca="1" si="203"/>
        <v>65.552241176470588</v>
      </c>
      <c r="P410" s="45">
        <f t="shared" ca="1" si="204"/>
        <v>65.552241176470588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9)</f>
        <v>9</v>
      </c>
      <c r="K412" s="38">
        <f t="shared" ref="K412:K413" ca="1" si="209">IF(I412&gt;0,J412*100/I412,0)</f>
        <v>60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265221)</f>
        <v>265221</v>
      </c>
      <c r="K413" s="545">
        <f t="shared" ca="1" si="209"/>
        <v>33.32759487308369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16083700</v>
      </c>
      <c r="N414" s="553">
        <f t="shared" ca="1" si="210"/>
        <v>8998344.8499999903</v>
      </c>
      <c r="O414" s="553">
        <f ca="1">IF(L414&gt;0,N414*100/L414,0)</f>
        <v>55.92747513721838</v>
      </c>
      <c r="P414" s="553">
        <f ca="1">IF(M414&gt;0,N414*100/M414,0)</f>
        <v>55.946982659462627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38" t="s">
        <v>17</v>
      </c>
      <c r="E419" s="833"/>
      <c r="F419" s="833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829721.77</v>
      </c>
      <c r="O419" s="155">
        <f t="shared" ref="O419:O424" ca="1" si="215">IF(L419&gt;0,N419*100/L419,0)</f>
        <v>75.627257729327695</v>
      </c>
      <c r="P419" s="155">
        <f t="shared" ref="P419:P424" ca="1" si="216">IF(M419&gt;0,N419*100/M419,0)</f>
        <v>76.015956793799418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829721.77</v>
      </c>
      <c r="O421" s="45">
        <f t="shared" ca="1" si="215"/>
        <v>75.627257729327695</v>
      </c>
      <c r="P421" s="45">
        <f t="shared" ca="1" si="216"/>
        <v>76.015956793799418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829721.77</v>
      </c>
      <c r="O422" s="38">
        <f t="shared" ca="1" si="215"/>
        <v>75.627257729327695</v>
      </c>
      <c r="P422" s="38">
        <f t="shared" ca="1" si="216"/>
        <v>76.015956793799418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829721.77</v>
      </c>
      <c r="O424" s="45">
        <f t="shared" ca="1" si="215"/>
        <v>75.627257729327695</v>
      </c>
      <c r="P424" s="45">
        <f t="shared" ca="1" si="216"/>
        <v>76.015956793799418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297846.77)</f>
        <v>297846.77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30" t="s">
        <v>17</v>
      </c>
      <c r="E444" s="831"/>
      <c r="F444" s="831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1132958.49</v>
      </c>
      <c r="O444" s="195">
        <f t="shared" ref="O444:O449" ca="1" si="229">IF(L444&gt;0,N444*100/L444,0)</f>
        <v>54.178469844488227</v>
      </c>
      <c r="P444" s="195">
        <f t="shared" ref="P444:P449" ca="1" si="230">IF(M444&gt;0,N444*100/M444,0)</f>
        <v>54.178469844488227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1132958.49</v>
      </c>
      <c r="O446" s="45">
        <f t="shared" ca="1" si="229"/>
        <v>54.178469844488227</v>
      </c>
      <c r="P446" s="45">
        <f t="shared" ca="1" si="230"/>
        <v>54.178469844488227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1132958.49</v>
      </c>
      <c r="O447" s="38">
        <f t="shared" ca="1" si="229"/>
        <v>54.178469844488227</v>
      </c>
      <c r="P447" s="38">
        <f t="shared" ca="1" si="230"/>
        <v>54.178469844488227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1132958.49</v>
      </c>
      <c r="O449" s="45">
        <f t="shared" ca="1" si="229"/>
        <v>54.178469844488227</v>
      </c>
      <c r="P449" s="45">
        <f t="shared" ca="1" si="230"/>
        <v>54.178469844488227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333633.6)</f>
        <v>333633.59999999998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366795)</f>
        <v>366795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306394.53)</f>
        <v>306394.53000000003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126135.36)</f>
        <v>126135.36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185)</f>
        <v>185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2200</v>
      </c>
      <c r="K466" s="570">
        <f t="shared" ca="1" si="237"/>
        <v>45.833333333333336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30" t="s">
        <v>17</v>
      </c>
      <c r="E467" s="831"/>
      <c r="F467" s="831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2449857.9899999998</v>
      </c>
      <c r="O467" s="195">
        <f t="shared" ref="O467:O472" ca="1" si="239">IF(L467&gt;0,N467*100/L467,0)</f>
        <v>56.825470745131796</v>
      </c>
      <c r="P467" s="195">
        <f t="shared" ref="P467:P472" ca="1" si="240">IF(M467&gt;0,N467*100/M467,0)</f>
        <v>56.825470745131796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2449857.9899999998</v>
      </c>
      <c r="O469" s="45">
        <f t="shared" ca="1" si="239"/>
        <v>56.825470745131796</v>
      </c>
      <c r="P469" s="45">
        <f t="shared" ca="1" si="240"/>
        <v>56.825470745131796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2449857.9899999998</v>
      </c>
      <c r="O470" s="38">
        <f t="shared" ca="1" si="239"/>
        <v>56.825470745131796</v>
      </c>
      <c r="P470" s="38">
        <f t="shared" ca="1" si="240"/>
        <v>56.825470745131796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2449857.9899999998</v>
      </c>
      <c r="O472" s="45">
        <f t="shared" ca="1" si="239"/>
        <v>56.825470745131796</v>
      </c>
      <c r="P472" s="45">
        <f t="shared" ca="1" si="240"/>
        <v>56.825470745131796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702694.72)</f>
        <v>702694.72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1414978)</f>
        <v>1414978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78500)</f>
        <v>78500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253685.27)</f>
        <v>253685.27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1980)</f>
        <v>1980</v>
      </c>
      <c r="K495" s="38">
        <f ca="1">IF(I495&gt;0,J495*100/I495,0)</f>
        <v>45.833333333333336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220)</f>
        <v>220</v>
      </c>
      <c r="K498" s="38">
        <f ca="1">IF(I498&gt;0,J498*100/I498,0)</f>
        <v>45.833333333333336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35" t="s">
        <v>17</v>
      </c>
      <c r="E502" s="831"/>
      <c r="F502" s="831"/>
      <c r="G502" s="602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6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7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7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7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7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6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1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20.25" customHeight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190</v>
      </c>
      <c r="J522" s="674">
        <f t="shared" ca="1" si="259"/>
        <v>190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30" t="s">
        <v>17</v>
      </c>
      <c r="E523" s="831"/>
      <c r="F523" s="831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926560</v>
      </c>
      <c r="O523" s="195">
        <f t="shared" ref="O523:O528" ca="1" si="261">IF(L523&gt;0,N523*100/L523,0)</f>
        <v>55.325602780133039</v>
      </c>
      <c r="P523" s="195">
        <f t="shared" ref="P523:P528" ca="1" si="262">IF(M523&gt;0,N523*100/M523,0)</f>
        <v>55.325602780133039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926560</v>
      </c>
      <c r="O525" s="45">
        <f t="shared" ca="1" si="261"/>
        <v>55.325602780133039</v>
      </c>
      <c r="P525" s="45">
        <f t="shared" ca="1" si="262"/>
        <v>55.325602780133039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926560</v>
      </c>
      <c r="O526" s="38">
        <f t="shared" ca="1" si="261"/>
        <v>55.325602780133039</v>
      </c>
      <c r="P526" s="38">
        <f t="shared" ca="1" si="262"/>
        <v>55.325602780133039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926560</v>
      </c>
      <c r="O528" s="45">
        <f t="shared" ca="1" si="261"/>
        <v>55.325602780133039</v>
      </c>
      <c r="P528" s="45">
        <f t="shared" ca="1" si="262"/>
        <v>55.325602780133039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98380)</f>
        <v>98380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7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8" t="s">
        <v>228</v>
      </c>
      <c r="E537" s="575"/>
      <c r="F537" s="575"/>
      <c r="G537" s="189"/>
      <c r="H537" s="36" t="s">
        <v>35</v>
      </c>
      <c r="I537" s="679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20.25" customHeight="1">
      <c r="A538" s="573"/>
      <c r="B538" s="574"/>
      <c r="C538" s="575"/>
      <c r="D538" s="576"/>
      <c r="E538" s="681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20.25" customHeight="1">
      <c r="A539" s="573"/>
      <c r="B539" s="574"/>
      <c r="C539" s="575"/>
      <c r="D539" s="576"/>
      <c r="E539" s="681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20.25" customHeight="1">
      <c r="A540" s="573"/>
      <c r="B540" s="574"/>
      <c r="C540" s="575"/>
      <c r="D540" s="576"/>
      <c r="E540" s="681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20.25" customHeight="1">
      <c r="A541" s="573"/>
      <c r="B541" s="574"/>
      <c r="C541" s="575"/>
      <c r="D541" s="576"/>
      <c r="E541" s="682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20.25" customHeight="1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380540</v>
      </c>
      <c r="J543" s="685">
        <f t="shared" ca="1" si="270"/>
        <v>330889.19500000001</v>
      </c>
      <c r="K543" s="686">
        <f t="shared" ca="1" si="269"/>
        <v>86.952539811846322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7"/>
      <c r="B544" s="688"/>
      <c r="C544" s="688" t="s">
        <v>16</v>
      </c>
      <c r="D544" s="832" t="s">
        <v>17</v>
      </c>
      <c r="E544" s="833"/>
      <c r="F544" s="833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5238283</v>
      </c>
      <c r="N544" s="155">
        <f t="shared" ca="1" si="271"/>
        <v>3182338.5399999898</v>
      </c>
      <c r="O544" s="155">
        <f t="shared" ref="O544:O549" ca="1" si="272">IF(L544&gt;0,N544*100/L544,0)</f>
        <v>60.75155809642186</v>
      </c>
      <c r="P544" s="155">
        <f t="shared" ref="P544:P549" ca="1" si="273">IF(M544&gt;0,N544*100/M544,0)</f>
        <v>60.75155809642186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5238283</v>
      </c>
      <c r="N546" s="45">
        <f t="shared" ca="1" si="276"/>
        <v>3182338.5399999898</v>
      </c>
      <c r="O546" s="45">
        <f t="shared" ca="1" si="272"/>
        <v>60.75155809642186</v>
      </c>
      <c r="P546" s="45">
        <f t="shared" ca="1" si="273"/>
        <v>60.75155809642186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5238283</v>
      </c>
      <c r="N547" s="38">
        <f t="shared" ca="1" si="277"/>
        <v>3182338.5399999898</v>
      </c>
      <c r="O547" s="38">
        <f t="shared" ca="1" si="272"/>
        <v>60.75155809642186</v>
      </c>
      <c r="P547" s="38">
        <f t="shared" ca="1" si="273"/>
        <v>60.75155809642186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5238283)</f>
        <v>5238283</v>
      </c>
      <c r="N549" s="45">
        <f ca="1">N550+N551+N552+N553+N554</f>
        <v>3182338.5399999898</v>
      </c>
      <c r="O549" s="45">
        <f t="shared" ca="1" si="272"/>
        <v>60.75155809642186</v>
      </c>
      <c r="P549" s="45">
        <f t="shared" ca="1" si="273"/>
        <v>60.75155809642186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910042.78)</f>
        <v>910042.78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1762108.25999999)</f>
        <v>1762108.25999999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458195)</f>
        <v>458195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7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380540</v>
      </c>
      <c r="J559" s="674">
        <f t="shared" ca="1" si="281"/>
        <v>330889.19500000001</v>
      </c>
      <c r="K559" s="675">
        <f t="shared" ref="K559:K561" ca="1" si="282">IF(I559&gt;0,J559*100/I559,0)</f>
        <v>86.952539811846322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330889.19500000001</v>
      </c>
      <c r="K576" s="412">
        <f t="shared" ref="K576:K577" ca="1" si="287">IF(I576&gt;0,J576*100/I576,0)</f>
        <v>86.952539811846322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36291</v>
      </c>
      <c r="K577" s="412">
        <f t="shared" ca="1" si="287"/>
        <v>84.843596577360074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300367.6025)</f>
        <v>300367.60249999998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33278)</f>
        <v>33278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17458.815)</f>
        <v>17458.814999999999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1728)</f>
        <v>1728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5915.7775000000001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731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5915.7775)</f>
        <v>5915.7775000000001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731)</f>
        <v>731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7147)</f>
        <v>7147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554)</f>
        <v>554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44574.529999999897</v>
      </c>
      <c r="J592" s="674">
        <f t="shared" ca="1" si="289"/>
        <v>1322.26</v>
      </c>
      <c r="K592" s="675">
        <f t="shared" ref="K592:K594" ca="1" si="290">IF(I592&gt;0,J592*100/I592,0)</f>
        <v>2.9664025621806962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2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1322.26</v>
      </c>
      <c r="K593" s="412">
        <f t="shared" ca="1" si="290"/>
        <v>2.9664025621806962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243</v>
      </c>
      <c r="K594" s="412">
        <f t="shared" ca="1" si="290"/>
        <v>5.7446808510638299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478.26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62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478.26)</f>
        <v>478.26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62)</f>
        <v>62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3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842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176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3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842)</f>
        <v>842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176)</f>
        <v>176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3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2)</f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5)</f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8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19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19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6">
        <f t="shared" ref="J620:J621" ca="1" si="296">J622+J624+J626</f>
        <v>0</v>
      </c>
      <c r="K620" s="727">
        <f t="shared" ref="K620:K621" ca="1" si="297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6">
        <f t="shared" ca="1" si="296"/>
        <v>0</v>
      </c>
      <c r="K621" s="727">
        <f t="shared" ca="1" si="297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324</v>
      </c>
      <c r="J628" s="739">
        <f t="shared" ca="1" si="298"/>
        <v>80</v>
      </c>
      <c r="K628" s="740">
        <f ca="1">IF(I628&gt;0,J628*100/I628,0)</f>
        <v>24.691358024691358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30" t="s">
        <v>17</v>
      </c>
      <c r="E629" s="831"/>
      <c r="F629" s="831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439931.66000000003</v>
      </c>
      <c r="O629" s="195">
        <f t="shared" ref="O629:O634" ca="1" si="300">IF(L629&gt;0,N629*100/L629,0)</f>
        <v>28.223000186044125</v>
      </c>
      <c r="P629" s="195">
        <f t="shared" ref="P629:P634" ca="1" si="301">IF(M629&gt;0,N629*100/M629,0)</f>
        <v>28.223000186044125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439931.66000000003</v>
      </c>
      <c r="O631" s="45">
        <f t="shared" ca="1" si="300"/>
        <v>28.223000186044125</v>
      </c>
      <c r="P631" s="45">
        <f t="shared" ca="1" si="301"/>
        <v>28.223000186044125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439931.66000000003</v>
      </c>
      <c r="O632" s="38">
        <f t="shared" ca="1" si="300"/>
        <v>28.223000186044125</v>
      </c>
      <c r="P632" s="38">
        <f t="shared" ca="1" si="301"/>
        <v>28.223000186044125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439931.66000000003</v>
      </c>
      <c r="O634" s="45">
        <f t="shared" ca="1" si="300"/>
        <v>28.223000186044125</v>
      </c>
      <c r="P634" s="45">
        <f t="shared" ca="1" si="301"/>
        <v>28.223000186044125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181566.66)</f>
        <v>181566.66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258365)</f>
        <v>258365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7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2"/>
      <c r="B643" s="574"/>
      <c r="C643" s="575"/>
      <c r="D643" s="618"/>
      <c r="E643" s="743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2"/>
      <c r="B644" s="574"/>
      <c r="C644" s="575"/>
      <c r="D644" s="618"/>
      <c r="E644" s="743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2"/>
      <c r="B645" s="574"/>
      <c r="C645" s="575"/>
      <c r="D645" s="618"/>
      <c r="E645" s="744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2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2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127)</f>
        <v>127</v>
      </c>
      <c r="K647" s="163">
        <f t="shared" ca="1" si="308"/>
        <v>39.197530864197532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2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33.79)</f>
        <v>33.79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2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82)</f>
        <v>82</v>
      </c>
      <c r="K649" s="163">
        <f t="shared" ca="1" si="308"/>
        <v>25.308641975308642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2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22.52)</f>
        <v>22.52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2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250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30" t="s">
        <v>17</v>
      </c>
      <c r="E655" s="831"/>
      <c r="F655" s="831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34976.400000000001</v>
      </c>
      <c r="O655" s="195">
        <f t="shared" ref="O655:O660" ca="1" si="311">IF(L655&gt;0,N655*100/L655,0)</f>
        <v>63.593454545454549</v>
      </c>
      <c r="P655" s="195">
        <f t="shared" ref="P655:P660" ca="1" si="312">IF(M655&gt;0,N655*100/M655,0)</f>
        <v>63.593454545454549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34976.400000000001</v>
      </c>
      <c r="O657" s="45">
        <f t="shared" ca="1" si="311"/>
        <v>63.593454545454549</v>
      </c>
      <c r="P657" s="45">
        <f t="shared" ca="1" si="312"/>
        <v>63.593454545454549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34976.400000000001</v>
      </c>
      <c r="O658" s="38">
        <f t="shared" ca="1" si="311"/>
        <v>63.593454545454549</v>
      </c>
      <c r="P658" s="38">
        <f t="shared" ca="1" si="312"/>
        <v>63.593454545454549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34976.400000000001</v>
      </c>
      <c r="O660" s="45">
        <f t="shared" ca="1" si="311"/>
        <v>63.593454545454549</v>
      </c>
      <c r="P660" s="45">
        <f t="shared" ca="1" si="312"/>
        <v>63.593454545454549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34976.4)</f>
        <v>34976.400000000001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0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30" t="s">
        <v>17</v>
      </c>
      <c r="E685" s="831"/>
      <c r="F685" s="831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6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7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7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8" t="s">
        <v>38</v>
      </c>
      <c r="E698" s="759"/>
      <c r="F698" s="611"/>
      <c r="G698" s="612"/>
      <c r="H698" s="760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2"/>
      <c r="B699" s="575"/>
      <c r="C699" s="575"/>
      <c r="D699" s="576" t="s">
        <v>295</v>
      </c>
      <c r="E699" s="761"/>
      <c r="F699" s="575"/>
      <c r="G699" s="189"/>
      <c r="H699" s="762" t="s">
        <v>46</v>
      </c>
      <c r="I699" s="763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4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2"/>
      <c r="B700" s="575"/>
      <c r="C700" s="575"/>
      <c r="D700" s="576" t="s">
        <v>296</v>
      </c>
      <c r="E700" s="575"/>
      <c r="F700" s="575"/>
      <c r="G700" s="189"/>
      <c r="H700" s="762" t="s">
        <v>35</v>
      </c>
      <c r="I700" s="763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4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2"/>
      <c r="B701" s="575"/>
      <c r="C701" s="575"/>
      <c r="D701" s="576" t="s">
        <v>297</v>
      </c>
      <c r="E701" s="575"/>
      <c r="F701" s="575"/>
      <c r="G701" s="189"/>
      <c r="H701" s="765" t="s">
        <v>46</v>
      </c>
      <c r="I701" s="766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4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2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3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4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2"/>
      <c r="B703" s="575"/>
      <c r="C703" s="575"/>
      <c r="D703" s="575"/>
      <c r="E703" s="575"/>
      <c r="F703" s="575"/>
      <c r="G703" s="189"/>
      <c r="H703" s="182" t="s">
        <v>34</v>
      </c>
      <c r="I703" s="763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4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2"/>
      <c r="B704" s="575"/>
      <c r="C704" s="575"/>
      <c r="D704" s="575"/>
      <c r="E704" s="575"/>
      <c r="F704" s="575"/>
      <c r="G704" s="189"/>
      <c r="H704" s="182" t="s">
        <v>46</v>
      </c>
      <c r="I704" s="763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4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2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3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4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2"/>
      <c r="B706" s="575"/>
      <c r="C706" s="575"/>
      <c r="D706" s="575"/>
      <c r="E706" s="575"/>
      <c r="F706" s="575"/>
      <c r="G706" s="189"/>
      <c r="H706" s="182" t="s">
        <v>34</v>
      </c>
      <c r="I706" s="763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4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2"/>
      <c r="B707" s="575"/>
      <c r="C707" s="575"/>
      <c r="D707" s="575"/>
      <c r="E707" s="575"/>
      <c r="F707" s="575"/>
      <c r="G707" s="189"/>
      <c r="H707" s="182" t="s">
        <v>46</v>
      </c>
      <c r="I707" s="763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4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2"/>
      <c r="B708" s="575"/>
      <c r="C708" s="575"/>
      <c r="D708" s="767" t="s">
        <v>300</v>
      </c>
      <c r="E708" s="575"/>
      <c r="F708" s="575"/>
      <c r="G708" s="189"/>
      <c r="H708" s="192" t="s">
        <v>46</v>
      </c>
      <c r="I708" s="766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4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2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3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4"/>
      <c r="M709" s="189"/>
      <c r="N709" s="764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2"/>
      <c r="B710" s="575"/>
      <c r="C710" s="575"/>
      <c r="D710" s="575"/>
      <c r="E710" s="575"/>
      <c r="F710" s="575"/>
      <c r="G710" s="189"/>
      <c r="H710" s="182" t="s">
        <v>46</v>
      </c>
      <c r="I710" s="763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4"/>
      <c r="M710" s="189"/>
      <c r="N710" s="764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2"/>
      <c r="B711" s="575"/>
      <c r="C711" s="575"/>
      <c r="D711" s="575"/>
      <c r="E711" s="576" t="s">
        <v>302</v>
      </c>
      <c r="F711" s="575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2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4"/>
      <c r="M712" s="189"/>
      <c r="N712" s="764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2"/>
      <c r="B713" s="575"/>
      <c r="C713" s="575"/>
      <c r="D713" s="575"/>
      <c r="E713" s="575"/>
      <c r="F713" s="575"/>
      <c r="G713" s="189"/>
      <c r="H713" s="182" t="s">
        <v>34</v>
      </c>
      <c r="I713" s="763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4"/>
      <c r="M713" s="189"/>
      <c r="N713" s="764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2"/>
      <c r="B714" s="575"/>
      <c r="C714" s="575"/>
      <c r="D714" s="575"/>
      <c r="E714" s="575"/>
      <c r="F714" s="575"/>
      <c r="G714" s="189"/>
      <c r="H714" s="182" t="s">
        <v>46</v>
      </c>
      <c r="I714" s="763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4"/>
      <c r="M714" s="189"/>
      <c r="N714" s="764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2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4"/>
      <c r="M715" s="189"/>
      <c r="N715" s="764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2"/>
      <c r="B716" s="575"/>
      <c r="C716" s="575"/>
      <c r="D716" s="575"/>
      <c r="E716" s="575"/>
      <c r="F716" s="575"/>
      <c r="G716" s="189"/>
      <c r="H716" s="182" t="s">
        <v>34</v>
      </c>
      <c r="I716" s="763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4"/>
      <c r="M716" s="189"/>
      <c r="N716" s="764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2"/>
      <c r="B717" s="575"/>
      <c r="C717" s="575"/>
      <c r="D717" s="575"/>
      <c r="E717" s="575"/>
      <c r="F717" s="575"/>
      <c r="G717" s="189"/>
      <c r="H717" s="182" t="s">
        <v>46</v>
      </c>
      <c r="I717" s="763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4"/>
      <c r="M717" s="189"/>
      <c r="N717" s="764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2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3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4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2"/>
      <c r="B719" s="575"/>
      <c r="C719" s="575"/>
      <c r="D719" s="575"/>
      <c r="E719" s="575"/>
      <c r="F719" s="575"/>
      <c r="G719" s="189"/>
      <c r="H719" s="182" t="s">
        <v>34</v>
      </c>
      <c r="I719" s="763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4"/>
      <c r="M719" s="189"/>
      <c r="N719" s="764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2"/>
      <c r="B720" s="575"/>
      <c r="C720" s="575"/>
      <c r="D720" s="575"/>
      <c r="E720" s="575"/>
      <c r="F720" s="575"/>
      <c r="G720" s="189"/>
      <c r="H720" s="182" t="s">
        <v>46</v>
      </c>
      <c r="I720" s="763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4"/>
      <c r="M720" s="189"/>
      <c r="N720" s="764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2"/>
      <c r="B721" s="575"/>
      <c r="C721" s="575"/>
      <c r="D721" s="576" t="s">
        <v>306</v>
      </c>
      <c r="E721" s="575"/>
      <c r="F721" s="575"/>
      <c r="G721" s="189"/>
      <c r="H721" s="750" t="s">
        <v>35</v>
      </c>
      <c r="I721" s="766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4"/>
      <c r="M721" s="189"/>
      <c r="N721" s="764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2"/>
      <c r="B722" s="575"/>
      <c r="C722" s="575"/>
      <c r="D722" s="575"/>
      <c r="E722" s="576"/>
      <c r="F722" s="575"/>
      <c r="G722" s="189"/>
      <c r="H722" s="750" t="s">
        <v>46</v>
      </c>
      <c r="I722" s="766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4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2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3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4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2"/>
      <c r="B724" s="575"/>
      <c r="C724" s="575"/>
      <c r="D724" s="575"/>
      <c r="E724" s="575"/>
      <c r="F724" s="575"/>
      <c r="G724" s="189"/>
      <c r="H724" s="182" t="s">
        <v>34</v>
      </c>
      <c r="I724" s="763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4"/>
      <c r="M724" s="189"/>
      <c r="N724" s="764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2"/>
      <c r="B725" s="575"/>
      <c r="C725" s="575"/>
      <c r="D725" s="575"/>
      <c r="E725" s="575"/>
      <c r="F725" s="575"/>
      <c r="G725" s="189"/>
      <c r="H725" s="182" t="s">
        <v>46</v>
      </c>
      <c r="I725" s="763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4"/>
      <c r="M725" s="189"/>
      <c r="N725" s="764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2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3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2"/>
      <c r="B727" s="575"/>
      <c r="C727" s="575"/>
      <c r="D727" s="575"/>
      <c r="E727" s="575"/>
      <c r="F727" s="575"/>
      <c r="G727" s="189"/>
      <c r="H727" s="182" t="s">
        <v>34</v>
      </c>
      <c r="I727" s="763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4"/>
      <c r="M727" s="189"/>
      <c r="N727" s="764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2"/>
      <c r="B728" s="575"/>
      <c r="C728" s="575"/>
      <c r="D728" s="575"/>
      <c r="E728" s="575"/>
      <c r="F728" s="575"/>
      <c r="G728" s="189"/>
      <c r="H728" s="182" t="s">
        <v>46</v>
      </c>
      <c r="I728" s="763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2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6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4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2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3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4"/>
      <c r="M730" s="38"/>
      <c r="N730" s="764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2"/>
      <c r="B731" s="575"/>
      <c r="C731" s="575"/>
      <c r="D731" s="575"/>
      <c r="E731" s="575"/>
      <c r="F731" s="575"/>
      <c r="G731" s="189"/>
      <c r="H731" s="182" t="s">
        <v>34</v>
      </c>
      <c r="I731" s="763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4"/>
      <c r="M731" s="38"/>
      <c r="N731" s="764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2"/>
      <c r="B732" s="575"/>
      <c r="C732" s="575"/>
      <c r="D732" s="575"/>
      <c r="E732" s="575"/>
      <c r="F732" s="575"/>
      <c r="G732" s="189"/>
      <c r="H732" s="182" t="s">
        <v>46</v>
      </c>
      <c r="I732" s="763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4"/>
      <c r="M732" s="38"/>
      <c r="N732" s="764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2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3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4"/>
      <c r="M733" s="38"/>
      <c r="N733" s="764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2"/>
      <c r="B734" s="575"/>
      <c r="C734" s="575"/>
      <c r="D734" s="575"/>
      <c r="E734" s="575"/>
      <c r="F734" s="575"/>
      <c r="G734" s="189"/>
      <c r="H734" s="182" t="s">
        <v>34</v>
      </c>
      <c r="I734" s="763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4"/>
      <c r="M734" s="38"/>
      <c r="N734" s="764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35" t="s">
        <v>17</v>
      </c>
      <c r="E737" s="831"/>
      <c r="F737" s="831"/>
      <c r="G737" s="602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0" t="s">
        <v>20</v>
      </c>
      <c r="E740" s="599"/>
      <c r="F740" s="599"/>
      <c r="G740" s="602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7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7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7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7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0" t="s">
        <v>21</v>
      </c>
      <c r="E747" s="599"/>
      <c r="F747" s="599"/>
      <c r="G747" s="602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7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7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35" t="s">
        <v>17</v>
      </c>
      <c r="E754" s="831"/>
      <c r="F754" s="831"/>
      <c r="G754" s="602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0" t="s">
        <v>20</v>
      </c>
      <c r="E757" s="599"/>
      <c r="F757" s="599"/>
      <c r="G757" s="602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7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7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7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7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0" t="s">
        <v>21</v>
      </c>
      <c r="E764" s="599"/>
      <c r="F764" s="599"/>
      <c r="G764" s="602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7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35" t="s">
        <v>17</v>
      </c>
      <c r="E770" s="831"/>
      <c r="F770" s="831"/>
      <c r="G770" s="602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0" t="s">
        <v>20</v>
      </c>
      <c r="E773" s="599"/>
      <c r="F773" s="599"/>
      <c r="G773" s="602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7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7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7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7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0" t="s">
        <v>21</v>
      </c>
      <c r="E780" s="599"/>
      <c r="F780" s="599"/>
      <c r="G780" s="602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7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I800</f>
        <v>0</v>
      </c>
      <c r="J785" s="806">
        <f t="shared" ca="1" si="360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30" t="s">
        <v>17</v>
      </c>
      <c r="E786" s="831"/>
      <c r="F786" s="831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8" t="s">
        <v>38</v>
      </c>
      <c r="E799" s="611"/>
      <c r="F799" s="611"/>
      <c r="G799" s="612"/>
      <c r="H799" s="809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35" t="s">
        <v>17</v>
      </c>
      <c r="E805" s="831"/>
      <c r="F805" s="831"/>
      <c r="G805" s="602"/>
      <c r="H805" s="644" t="s">
        <v>12</v>
      </c>
      <c r="I805" s="44"/>
      <c r="J805" s="44"/>
      <c r="K805" s="45"/>
      <c r="L805" s="645">
        <f t="shared" ref="L805:N805" si="370">L806+L807</f>
        <v>0</v>
      </c>
      <c r="M805" s="645">
        <f t="shared" si="370"/>
        <v>0</v>
      </c>
      <c r="N805" s="645">
        <f t="shared" si="370"/>
        <v>0</v>
      </c>
      <c r="O805" s="645">
        <f t="shared" ref="O805:O810" si="371">IF(L805&gt;0,N805*100/L805,0)</f>
        <v>0</v>
      </c>
      <c r="P805" s="645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34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75">L809+L810</f>
        <v>0</v>
      </c>
      <c r="M808" s="645">
        <f t="shared" si="375"/>
        <v>0</v>
      </c>
      <c r="N808" s="645">
        <f t="shared" si="375"/>
        <v>0</v>
      </c>
      <c r="O808" s="645">
        <f t="shared" si="371"/>
        <v>0</v>
      </c>
      <c r="P808" s="645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7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7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7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7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34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76">L816+L817</f>
        <v>0</v>
      </c>
      <c r="M815" s="645">
        <f t="shared" si="376"/>
        <v>0</v>
      </c>
      <c r="N815" s="645">
        <f t="shared" si="376"/>
        <v>0</v>
      </c>
      <c r="O815" s="645">
        <f t="shared" ref="O815:O817" si="377">IF(L815&gt;0,N815*100/L815,0)</f>
        <v>0</v>
      </c>
      <c r="P815" s="645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1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2"/>
      <c r="B819" s="813"/>
      <c r="C819" s="814"/>
      <c r="D819" s="813"/>
      <c r="E819" s="815" t="s">
        <v>324</v>
      </c>
      <c r="F819" s="814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0" t="s">
        <v>325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215"/>
      <c r="J820" s="215"/>
      <c r="K820" s="825"/>
      <c r="L820" s="825"/>
      <c r="M820" s="825"/>
      <c r="N820" s="825"/>
      <c r="O820" s="825"/>
      <c r="P820" s="825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2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20270601.86)</f>
        <v>20270601.859999999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8646915.06999999)</f>
        <v>8646915.0699999891</v>
      </c>
      <c r="K821" s="38">
        <f t="shared" ref="K821:K828" ca="1" si="379">IF(I821&gt;0,J821*100/I821,0)</f>
        <v>42.657416537113072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2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708)</f>
        <v>708</v>
      </c>
      <c r="K822" s="38">
        <f t="shared" ca="1" si="379"/>
        <v>46.949602122015918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2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2589782.13)</f>
        <v>2589782.13</v>
      </c>
      <c r="K823" s="38">
        <f t="shared" ca="1" si="379"/>
        <v>18.315687863650385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2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512)</f>
        <v>512</v>
      </c>
      <c r="K824" s="38">
        <f t="shared" ca="1" si="379"/>
        <v>75.183553597650516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2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350365.36)</f>
        <v>350365.36</v>
      </c>
      <c r="K825" s="38">
        <f t="shared" ca="1" si="379"/>
        <v>164.19748255311276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2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241)</f>
        <v>241</v>
      </c>
      <c r="K826" s="38">
        <f t="shared" ca="1" si="379"/>
        <v>51.827956989247312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2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10530000)</f>
        <v>10530000</v>
      </c>
      <c r="K827" s="38">
        <f t="shared" ca="1" si="379"/>
        <v>74.654377880184327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333)</f>
        <v>333</v>
      </c>
      <c r="K828" s="506">
        <f t="shared" ca="1" si="379"/>
        <v>60.655737704918032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55E8E-207C-412B-AF63-858BD977CFD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4.42578125" style="828" bestFit="1" customWidth="1"/>
    <col min="11" max="11" width="13.28515625" style="828" bestFit="1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347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1908242.45</v>
      </c>
      <c r="N8" s="22">
        <f t="shared" ca="1" si="0"/>
        <v>1552569.41</v>
      </c>
      <c r="O8" s="22">
        <f t="shared" ref="O8:O16" ca="1" si="1">IF(L8&gt;0,N8*100/L8,0)</f>
        <v>70.632080407332126</v>
      </c>
      <c r="P8" s="22">
        <f t="shared" ref="P8:P16" ca="1" si="2">IF(M8&gt;0,N8*100/M8,0)</f>
        <v>81.361223779504542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1908242.45</v>
      </c>
      <c r="N10" s="30">
        <f t="shared" ca="1" si="3"/>
        <v>1552569.41</v>
      </c>
      <c r="O10" s="30">
        <f t="shared" ca="1" si="1"/>
        <v>70.632080407332126</v>
      </c>
      <c r="P10" s="30">
        <f t="shared" ca="1" si="2"/>
        <v>81.361223779504542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1794642.45</v>
      </c>
      <c r="N11" s="498">
        <f t="shared" ca="1" si="4"/>
        <v>1438969.41</v>
      </c>
      <c r="O11" s="498">
        <f t="shared" ca="1" si="1"/>
        <v>69.038232833151341</v>
      </c>
      <c r="P11" s="498">
        <f t="shared" ca="1" si="2"/>
        <v>80.181398250108259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1794642.45</v>
      </c>
      <c r="N13" s="93">
        <f t="shared" ca="1" si="5"/>
        <v>1438969.41</v>
      </c>
      <c r="O13" s="93">
        <f t="shared" ca="1" si="1"/>
        <v>69.038232833151341</v>
      </c>
      <c r="P13" s="93">
        <f t="shared" ca="1" si="2"/>
        <v>80.181398250108259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1557359.45</v>
      </c>
      <c r="N18" s="22">
        <f t="shared" ca="1" si="8"/>
        <v>1288005.71</v>
      </c>
      <c r="O18" s="22">
        <f t="shared" ref="O18:O26" ca="1" si="9">IF(L18&gt;0,N18*100/L18,0)</f>
        <v>69.726520050345783</v>
      </c>
      <c r="P18" s="22">
        <f t="shared" ref="P18:P26" ca="1" si="10">IF(M18&gt;0,N18*100/M18,0)</f>
        <v>82.704459140759056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1557359.45</v>
      </c>
      <c r="N20" s="30">
        <f t="shared" ca="1" si="11"/>
        <v>1288005.71</v>
      </c>
      <c r="O20" s="30">
        <f t="shared" ca="1" si="9"/>
        <v>69.726520050345783</v>
      </c>
      <c r="P20" s="30">
        <f t="shared" ca="1" si="10"/>
        <v>82.704459140759056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1443759.45</v>
      </c>
      <c r="N21" s="498">
        <f t="shared" ca="1" si="12"/>
        <v>1174405.71</v>
      </c>
      <c r="O21" s="498">
        <f t="shared" ca="1" si="9"/>
        <v>67.750592612890671</v>
      </c>
      <c r="P21" s="498">
        <f t="shared" ca="1" si="10"/>
        <v>81.343586010813652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1443759.45</v>
      </c>
      <c r="N23" s="93">
        <f t="shared" ca="1" si="13"/>
        <v>1174405.71</v>
      </c>
      <c r="O23" s="93">
        <f t="shared" ca="1" si="9"/>
        <v>67.750592612890671</v>
      </c>
      <c r="P23" s="93">
        <f t="shared" ca="1" si="10"/>
        <v>81.343586010813652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264563.7</v>
      </c>
      <c r="O28" s="22">
        <f t="shared" ref="O28:O37" ca="1" si="17">IF(L28&gt;0,N28*100/L28,0)</f>
        <v>75.399406639820114</v>
      </c>
      <c r="P28" s="22">
        <f t="shared" ref="P28:P37" ca="1" si="18">IF(M28&gt;0,N28*100/M28,0)</f>
        <v>75.399406639820114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264563.7</v>
      </c>
      <c r="O30" s="30">
        <f t="shared" ca="1" si="17"/>
        <v>75.399406639820114</v>
      </c>
      <c r="P30" s="30">
        <f t="shared" ca="1" si="18"/>
        <v>75.399406639820114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264563.7</v>
      </c>
      <c r="O31" s="498">
        <f t="shared" ca="1" si="17"/>
        <v>75.399406639820114</v>
      </c>
      <c r="P31" s="498">
        <f t="shared" ca="1" si="18"/>
        <v>75.399406639820114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264563.7</v>
      </c>
      <c r="O33" s="93">
        <f t="shared" ca="1" si="17"/>
        <v>75.399406639820114</v>
      </c>
      <c r="P33" s="93">
        <f t="shared" ca="1" si="18"/>
        <v>75.399406639820114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1847225</v>
      </c>
      <c r="M37" s="859">
        <f t="shared" ca="1" si="24"/>
        <v>1557359.45</v>
      </c>
      <c r="N37" s="859">
        <f t="shared" ca="1" si="24"/>
        <v>1288005.71</v>
      </c>
      <c r="O37" s="859">
        <f t="shared" ca="1" si="17"/>
        <v>69.726520050345783</v>
      </c>
      <c r="P37" s="859">
        <f t="shared" ca="1" si="18"/>
        <v>82.704459140759056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95445.45</v>
      </c>
      <c r="N41" s="85">
        <f t="shared" ca="1" si="25"/>
        <v>73794.45</v>
      </c>
      <c r="O41" s="85">
        <f t="shared" ref="O41:O49" ca="1" si="26">IF(L41&gt;0,N41*100/L41,0)</f>
        <v>38.696617724174097</v>
      </c>
      <c r="P41" s="85">
        <f t="shared" ref="P41:P49" ca="1" si="27">IF(M41&gt;0,N41*100/M41,0)</f>
        <v>77.315838523470745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95445.45</v>
      </c>
      <c r="N43" s="92">
        <f t="shared" ca="1" si="28"/>
        <v>73794.45</v>
      </c>
      <c r="O43" s="92">
        <f t="shared" ca="1" si="26"/>
        <v>38.696617724174097</v>
      </c>
      <c r="P43" s="92">
        <f t="shared" ca="1" si="27"/>
        <v>77.315838523470745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95445.45</v>
      </c>
      <c r="N44" s="498">
        <f t="shared" ca="1" si="29"/>
        <v>73794.45</v>
      </c>
      <c r="O44" s="498">
        <f t="shared" ca="1" si="26"/>
        <v>38.696617724174097</v>
      </c>
      <c r="P44" s="498">
        <f t="shared" ca="1" si="27"/>
        <v>77.315838523470745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IFERROR(__xludf.DUMMYFUNCTION("IMPORTRANGE(""https://docs.google.com/spreadsheets/d/1MeEWN-I1oV_STSDYn1IFDPWt_1FKiwhDph83XaGc0o0/edit?usp=sharing"",""งบพรบ!R83"")"),95445.45)</f>
        <v>95445.45</v>
      </c>
      <c r="N46" s="93">
        <f ca="1">IFERROR(__xludf.DUMMYFUNCTION("IMPORTRANGE(""https://docs.google.com/spreadsheets/d/1MeEWN-I1oV_STSDYn1IFDPWt_1FKiwhDph83XaGc0o0/edit?usp=sharing"",""งบพรบ!T83"")"),73794.45)</f>
        <v>73794.45</v>
      </c>
      <c r="O46" s="93">
        <f t="shared" ca="1" si="26"/>
        <v>38.696617724174097</v>
      </c>
      <c r="P46" s="93">
        <f t="shared" ca="1" si="27"/>
        <v>77.315838523470745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455025</v>
      </c>
      <c r="N53" s="116">
        <f t="shared" ca="1" si="31"/>
        <v>405851.85</v>
      </c>
      <c r="O53" s="116">
        <f t="shared" ref="O53:O61" ca="1" si="32">IF(L53&gt;0,N53*100/L53,0)</f>
        <v>66.894981044997522</v>
      </c>
      <c r="P53" s="116">
        <f t="shared" ref="P53:P61" ca="1" si="33">IF(M53&gt;0,N53*100/M53,0)</f>
        <v>89.19330805999671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455025</v>
      </c>
      <c r="N55" s="123">
        <f t="shared" ca="1" si="34"/>
        <v>405851.85</v>
      </c>
      <c r="O55" s="123">
        <f t="shared" ca="1" si="32"/>
        <v>66.894981044997522</v>
      </c>
      <c r="P55" s="123">
        <f t="shared" ca="1" si="33"/>
        <v>89.19330805999671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455025</v>
      </c>
      <c r="N56" s="498">
        <f t="shared" ca="1" si="35"/>
        <v>405851.85</v>
      </c>
      <c r="O56" s="498">
        <f t="shared" ca="1" si="32"/>
        <v>66.894981044997522</v>
      </c>
      <c r="P56" s="498">
        <f t="shared" ca="1" si="33"/>
        <v>89.19330805999671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IFERROR(__xludf.DUMMYFUNCTION("IMPORTRANGE(""https://docs.google.com/spreadsheets/d/1MeEWN-I1oV_STSDYn1IFDPWt_1FKiwhDph83XaGc0o0/edit?usp=sharing"",""งบพรบ!AB83"")"),455025)</f>
        <v>455025</v>
      </c>
      <c r="N58" s="93">
        <f ca="1">IFERROR(__xludf.DUMMYFUNCTION("IMPORTRANGE(""https://docs.google.com/spreadsheets/d/1MeEWN-I1oV_STSDYn1IFDPWt_1FKiwhDph83XaGc0o0/edit?usp=sharing"",""งบพรบ!AD83"")"),405851.85)</f>
        <v>405851.85</v>
      </c>
      <c r="O58" s="93">
        <f t="shared" ca="1" si="32"/>
        <v>66.894981044997522</v>
      </c>
      <c r="P58" s="93">
        <f t="shared" ca="1" si="33"/>
        <v>89.19330805999671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241950</v>
      </c>
      <c r="N88" s="155">
        <f t="shared" ca="1" si="49"/>
        <v>225918.49</v>
      </c>
      <c r="O88" s="155">
        <f t="shared" ref="O88:O96" ca="1" si="50">IF(L88&gt;0,N88*100/L88,0)</f>
        <v>70.820843260188084</v>
      </c>
      <c r="P88" s="155">
        <f t="shared" ref="P88:P96" ca="1" si="51">IF(M88&gt;0,N88*100/M88,0)</f>
        <v>93.374040090927878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241950</v>
      </c>
      <c r="N90" s="93">
        <f t="shared" ca="1" si="52"/>
        <v>225918.49</v>
      </c>
      <c r="O90" s="93">
        <f t="shared" ca="1" si="50"/>
        <v>70.820843260188084</v>
      </c>
      <c r="P90" s="93">
        <f t="shared" ca="1" si="51"/>
        <v>93.374040090927878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241950</v>
      </c>
      <c r="N91" s="498">
        <f t="shared" ca="1" si="53"/>
        <v>225918.49</v>
      </c>
      <c r="O91" s="498">
        <f t="shared" ca="1" si="50"/>
        <v>70.820843260188084</v>
      </c>
      <c r="P91" s="498">
        <f t="shared" ca="1" si="51"/>
        <v>93.374040090927878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IFERROR(__xludf.DUMMYFUNCTION("IMPORTRANGE(""https://docs.google.com/spreadsheets/d/1MeEWN-I1oV_STSDYn1IFDPWt_1FKiwhDph83XaGc0o0/edit?usp=sharing"",""งบพรบ!AV83"")"),241950)</f>
        <v>241950</v>
      </c>
      <c r="N93" s="93">
        <f ca="1">IFERROR(__xludf.DUMMYFUNCTION("IMPORTRANGE(""https://docs.google.com/spreadsheets/d/1MeEWN-I1oV_STSDYn1IFDPWt_1FKiwhDph83XaGc0o0/edit?usp=sharing"",""งบพรบ!AX83"")"),225918.49)</f>
        <v>225918.49</v>
      </c>
      <c r="O93" s="93">
        <f t="shared" ca="1" si="50"/>
        <v>70.820843260188084</v>
      </c>
      <c r="P93" s="93">
        <f t="shared" ca="1" si="51"/>
        <v>93.374040090927878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4500</v>
      </c>
      <c r="N181" s="155">
        <f t="shared" ca="1" si="92"/>
        <v>3991</v>
      </c>
      <c r="O181" s="155">
        <f t="shared" ref="O181:O189" ca="1" si="93">IF(L181&gt;0,N181*100/L181,0)</f>
        <v>66.516666666666666</v>
      </c>
      <c r="P181" s="155">
        <f t="shared" ref="P181:P189" ca="1" si="94">IF(M181&gt;0,N181*100/M181,0)</f>
        <v>88.688888888888883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4500</v>
      </c>
      <c r="N183" s="93">
        <f t="shared" ca="1" si="95"/>
        <v>3991</v>
      </c>
      <c r="O183" s="93">
        <f t="shared" ca="1" si="93"/>
        <v>66.516666666666666</v>
      </c>
      <c r="P183" s="93">
        <f t="shared" ca="1" si="94"/>
        <v>88.688888888888883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4500</v>
      </c>
      <c r="N184" s="498">
        <f t="shared" ca="1" si="96"/>
        <v>3991</v>
      </c>
      <c r="O184" s="498">
        <f t="shared" ca="1" si="93"/>
        <v>66.516666666666666</v>
      </c>
      <c r="P184" s="498">
        <f t="shared" ca="1" si="94"/>
        <v>88.688888888888883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IFERROR(__xludf.DUMMYFUNCTION("IMPORTRANGE(""https://docs.google.com/spreadsheets/d/1MeEWN-I1oV_STSDYn1IFDPWt_1FKiwhDph83XaGc0o0/edit?usp=sharing"",""งบพรบ!CT83"")"),4500)</f>
        <v>4500</v>
      </c>
      <c r="N186" s="93">
        <f ca="1">IFERROR(__xludf.DUMMYFUNCTION("IMPORTRANGE(""https://docs.google.com/spreadsheets/d/1MeEWN-I1oV_STSDYn1IFDPWt_1FKiwhDph83XaGc0o0/edit?usp=sharing"",""งบพรบ!CV83"")"),3991)</f>
        <v>3991</v>
      </c>
      <c r="O186" s="93">
        <f t="shared" ca="1" si="93"/>
        <v>66.516666666666666</v>
      </c>
      <c r="P186" s="93">
        <f t="shared" ca="1" si="94"/>
        <v>88.688888888888883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3991</v>
      </c>
      <c r="O191" s="155">
        <f ca="1">IF(L191&gt;0,N191*100/L191,0)</f>
        <v>66.516666666666666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5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5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348</v>
      </c>
      <c r="F206" s="178"/>
      <c r="G206" s="179"/>
      <c r="H206" s="760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349</v>
      </c>
      <c r="F207" s="178"/>
      <c r="G207" s="179"/>
      <c r="H207" s="762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IFERROR(__xludf.DUMMYFUNCTION("IMPORTRANGE(""https://docs.google.com/spreadsheets/d/1QqKyyYR6Q21VydFLVH3TRQUabQu_ym0Zz7PgGX0-kHA/edit?usp=sharing"",""แผน!EB83"")"),0)</f>
        <v>0</v>
      </c>
      <c r="J288" s="679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111</v>
      </c>
      <c r="K327" s="446">
        <f ca="1">IF(I327&gt;0,J327*100/I327,0)</f>
        <v>61.666666666666664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95706.2</v>
      </c>
      <c r="O328" s="155">
        <f t="shared" ref="O328:O336" ca="1" si="149">IF(L328&gt;0,N328*100/L328,0)</f>
        <v>60.959363057324843</v>
      </c>
      <c r="P328" s="155">
        <f t="shared" ref="P328:P336" ca="1" si="150">IF(M328&gt;0,N328*100/M328,0)</f>
        <v>79.589355509355514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95706.2</v>
      </c>
      <c r="O330" s="93">
        <f t="shared" ca="1" si="149"/>
        <v>60.959363057324843</v>
      </c>
      <c r="P330" s="93">
        <f t="shared" ca="1" si="150"/>
        <v>79.589355509355514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95706.2</v>
      </c>
      <c r="O331" s="498">
        <f t="shared" ca="1" si="149"/>
        <v>60.959363057324843</v>
      </c>
      <c r="P331" s="498">
        <f t="shared" ca="1" si="150"/>
        <v>79.589355509355514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IFERROR(__xludf.DUMMYFUNCTION("IMPORTRANGE(""https://docs.google.com/spreadsheets/d/1MeEWN-I1oV_STSDYn1IFDPWt_1FKiwhDph83XaGc0o0/edit?usp=sharing"",""งบพรบ!ER83"")"),120250)</f>
        <v>120250</v>
      </c>
      <c r="N333" s="93">
        <f ca="1">IFERROR(__xludf.DUMMYFUNCTION("IMPORTRANGE(""https://docs.google.com/spreadsheets/d/1MeEWN-I1oV_STSDYn1IFDPWt_1FKiwhDph83XaGc0o0/edit?usp=sharing"",""งบพรบ!ET83"")"),95706.2)</f>
        <v>95706.2</v>
      </c>
      <c r="O333" s="93">
        <f t="shared" ca="1" si="149"/>
        <v>60.959363057324843</v>
      </c>
      <c r="P333" s="93">
        <f t="shared" ca="1" si="150"/>
        <v>79.589355509355514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IFERROR(__xludf.DUMMYFUNCTION("IMPORTRANGE(""https://docs.google.com/spreadsheets/d/1kVcqe37tkHyjCSG3S0O1AXqVkqjo8mSIZil3BcpIysc/edit?usp=sharing"",""ศูนย์!D83"")"),103)</f>
        <v>103</v>
      </c>
      <c r="K338" s="498">
        <f ca="1">IF(I338&gt;0,J338*100/I338,0)</f>
        <v>57.222222222222221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IFERROR(__xludf.DUMMYFUNCTION("IMPORTRANGE(""https://docs.google.com/spreadsheets/d/1kVcqe37tkHyjCSG3S0O1AXqVkqjo8mSIZil3BcpIysc/edit?usp=sharing"",""ศูนย์!F83"")"),8)</f>
        <v>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598654</v>
      </c>
      <c r="N345" s="155">
        <f t="shared" ca="1" si="154"/>
        <v>441208.72</v>
      </c>
      <c r="O345" s="155">
        <f t="shared" ref="O345:O353" ca="1" si="155">IF(L345&gt;0,N345*100/L345,0)</f>
        <v>85.050643843010249</v>
      </c>
      <c r="P345" s="155">
        <f t="shared" ref="P345:P353" ca="1" si="156">IF(M345&gt;0,N345*100/M345,0)</f>
        <v>73.700120603888053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598654</v>
      </c>
      <c r="N347" s="93">
        <f t="shared" ca="1" si="157"/>
        <v>441208.72</v>
      </c>
      <c r="O347" s="93">
        <f t="shared" ca="1" si="155"/>
        <v>85.050643843010249</v>
      </c>
      <c r="P347" s="93">
        <f t="shared" ca="1" si="156"/>
        <v>73.700120603888053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485054</v>
      </c>
      <c r="N348" s="498">
        <f t="shared" ca="1" si="158"/>
        <v>327608.71999999997</v>
      </c>
      <c r="O348" s="498">
        <f t="shared" ca="1" si="155"/>
        <v>80.899032003160798</v>
      </c>
      <c r="P348" s="498">
        <f t="shared" ca="1" si="156"/>
        <v>67.54066969863149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IFERROR(__xludf.DUMMYFUNCTION("IMPORTRANGE(""https://docs.google.com/spreadsheets/d/1MeEWN-I1oV_STSDYn1IFDPWt_1FKiwhDph83XaGc0o0/edit?usp=sharing"",""งบพรบ!FB83"")"),485054)</f>
        <v>485054</v>
      </c>
      <c r="N350" s="93">
        <f ca="1">IFERROR(__xludf.DUMMYFUNCTION("IMPORTRANGE(""https://docs.google.com/spreadsheets/d/1MeEWN-I1oV_STSDYn1IFDPWt_1FKiwhDph83XaGc0o0/edit?usp=sharing"",""งบพรบ!FD83"")"),327608.72)</f>
        <v>327608.71999999997</v>
      </c>
      <c r="O350" s="93">
        <f t="shared" ca="1" si="155"/>
        <v>80.899032003160798</v>
      </c>
      <c r="P350" s="93">
        <f t="shared" ca="1" si="156"/>
        <v>67.54066969863149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25</v>
      </c>
      <c r="K364" s="480">
        <f t="shared" ca="1" si="160"/>
        <v>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25</v>
      </c>
      <c r="K374" s="492">
        <f t="shared" ca="1" si="162"/>
        <v>131.57894736842104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IFERROR(__xludf.DUMMYFUNCTION("IMPORTRANGE(""https://docs.google.com/spreadsheets/d/1XWAQStnk-4SwqDmLtmXYiTMKHgktTP8We1SCoS47DrQ/edit?usp=sharing"",""จัดที่ดิน!AJ83"")"),25)</f>
        <v>25</v>
      </c>
      <c r="K379" s="498">
        <f t="shared" ca="1" si="163"/>
        <v>131.57894736842104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IFERROR(__xludf.DUMMYFUNCTION("IMPORTRANGE(""https://docs.google.com/spreadsheets/d/1XWAQStnk-4SwqDmLtmXYiTMKHgktTP8We1SCoS47DrQ/edit?usp=sharing"",""จัดที่ดิน!AK83"")"),217.74)</f>
        <v>217.74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IFERROR(__xludf.DUMMYFUNCTION("IMPORTRANGE(""https://docs.google.com/spreadsheets/d/1XWAQStnk-4SwqDmLtmXYiTMKHgktTP8We1SCoS47DrQ/edit?usp=sharing"",""จัดที่ดิน!AL83"")"),25)</f>
        <v>25</v>
      </c>
      <c r="K381" s="498">
        <f t="shared" ca="1" si="163"/>
        <v>131.57894736842104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IFERROR(__xludf.DUMMYFUNCTION("IMPORTRANGE(""https://docs.google.com/spreadsheets/d/1XWAQStnk-4SwqDmLtmXYiTMKHgktTP8We1SCoS47DrQ/edit?usp=sharing"",""จัดที่ดิน!AM83"")"),217.74)</f>
        <v>217.74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IFERROR(__xludf.DUMMYFUNCTION("IMPORTRANGE(""https://docs.google.com/spreadsheets/d/1XWAQStnk-4SwqDmLtmXYiTMKHgktTP8We1SCoS47DrQ/edit?usp=sharing"",""จัดที่ดิน!AP83"")"),2)</f>
        <v>2</v>
      </c>
      <c r="K385" s="506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264563.7</v>
      </c>
      <c r="O414" s="553">
        <f ca="1">IF(L414&gt;0,N414*100/L414,0)</f>
        <v>75.399406639820114</v>
      </c>
      <c r="P414" s="553">
        <f ca="1">IF(M414&gt;0,N414*100/M414,0)</f>
        <v>75.399406639820114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43495</v>
      </c>
      <c r="O419" s="155">
        <f t="shared" ref="O419:O424" ca="1" si="184">IF(L419&gt;0,N419*100/L419,0)</f>
        <v>79.71957478005865</v>
      </c>
      <c r="P419" s="155">
        <f t="shared" ref="P419:P424" ca="1" si="185">IF(M419&gt;0,N419*100/M419,0)</f>
        <v>79.71957478005865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43495</v>
      </c>
      <c r="O421" s="93">
        <f t="shared" ca="1" si="184"/>
        <v>79.71957478005865</v>
      </c>
      <c r="P421" s="93">
        <f t="shared" ca="1" si="185"/>
        <v>79.71957478005865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43495</v>
      </c>
      <c r="O422" s="498">
        <f t="shared" ca="1" si="184"/>
        <v>79.71957478005865</v>
      </c>
      <c r="P422" s="498">
        <f t="shared" ca="1" si="185"/>
        <v>79.71957478005865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43495</v>
      </c>
      <c r="O424" s="93">
        <f t="shared" ca="1" si="184"/>
        <v>79.71957478005865</v>
      </c>
      <c r="P424" s="93">
        <f t="shared" ca="1" si="185"/>
        <v>79.71957478005865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19195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10</v>
      </c>
      <c r="J433" s="679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2">I438+I440</f>
        <v>1</v>
      </c>
      <c r="J434" s="679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76070</v>
      </c>
      <c r="O444" s="195">
        <f t="shared" ref="O444:O449" ca="1" si="197">IF(L444&gt;0,N444*100/L444,0)</f>
        <v>69.432274552756482</v>
      </c>
      <c r="P444" s="195">
        <f t="shared" ref="P444:P449" ca="1" si="198">IF(M444&gt;0,N444*100/M444,0)</f>
        <v>69.432274552756482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76070</v>
      </c>
      <c r="O446" s="93">
        <f t="shared" ca="1" si="197"/>
        <v>69.432274552756482</v>
      </c>
      <c r="P446" s="93">
        <f t="shared" ca="1" si="198"/>
        <v>69.432274552756482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76070</v>
      </c>
      <c r="O447" s="498">
        <f t="shared" ca="1" si="197"/>
        <v>69.432274552756482</v>
      </c>
      <c r="P447" s="498">
        <f t="shared" ca="1" si="198"/>
        <v>69.432274552756482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76070</v>
      </c>
      <c r="O449" s="93">
        <f t="shared" ca="1" si="197"/>
        <v>69.432274552756482</v>
      </c>
      <c r="P449" s="93">
        <f t="shared" ca="1" si="198"/>
        <v>69.432274552756482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27000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19470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104330</v>
      </c>
      <c r="O467" s="195">
        <f t="shared" ref="O467:O472" ca="1" si="206">IF(L467&gt;0,N467*100/L467,0)</f>
        <v>93.600567004297389</v>
      </c>
      <c r="P467" s="195">
        <f t="shared" ref="P467:P472" ca="1" si="207">IF(M467&gt;0,N467*100/M467,0)</f>
        <v>93.600567004297389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104330</v>
      </c>
      <c r="O469" s="93">
        <f t="shared" ca="1" si="206"/>
        <v>93.600567004297389</v>
      </c>
      <c r="P469" s="93">
        <f t="shared" ca="1" si="207"/>
        <v>93.600567004297389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104330</v>
      </c>
      <c r="O470" s="498">
        <f t="shared" ca="1" si="206"/>
        <v>93.600567004297389</v>
      </c>
      <c r="P470" s="498">
        <f t="shared" ca="1" si="207"/>
        <v>93.600567004297389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104330</v>
      </c>
      <c r="O472" s="93">
        <f t="shared" ca="1" si="206"/>
        <v>93.600567004297389</v>
      </c>
      <c r="P472" s="93">
        <f t="shared" ca="1" si="207"/>
        <v>93.600567004297389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25290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5">L503+L504</f>
        <v>0</v>
      </c>
      <c r="M502" s="645">
        <f t="shared" si="215"/>
        <v>0</v>
      </c>
      <c r="N502" s="645">
        <f t="shared" si="215"/>
        <v>0</v>
      </c>
      <c r="O502" s="645">
        <f t="shared" ref="O502:O507" si="216">IF(L502&gt;0,N502*100/L502,0)</f>
        <v>0</v>
      </c>
      <c r="P502" s="645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4">I537</f>
        <v>0</v>
      </c>
      <c r="J522" s="706">
        <f t="shared" ca="1" si="224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IFERROR(__xludf.DUMMYFUNCTION("IMPORTRANGE(""https://docs.google.com/spreadsheets/d/1QqKyyYR6Q21VydFLVH3TRQUabQu_ym0Zz7PgGX0-kHA/edit?usp=sharing"",""แผน!GU83"")"),0)</f>
        <v>0</v>
      </c>
      <c r="J537" s="679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4">I559</f>
        <v>0</v>
      </c>
      <c r="J543" s="685">
        <f t="shared" si="234"/>
        <v>0</v>
      </c>
      <c r="K543" s="686">
        <f t="shared" ca="1" si="233"/>
        <v>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40668.699999999997</v>
      </c>
      <c r="O544" s="155">
        <f t="shared" ref="O544:O549" ca="1" si="236">IF(L544&gt;0,N544*100/L544,0)</f>
        <v>54.008897742363871</v>
      </c>
      <c r="P544" s="155">
        <f t="shared" ref="P544:P549" ca="1" si="237">IF(M544&gt;0,N544*100/M544,0)</f>
        <v>54.008897742363871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40668.699999999997</v>
      </c>
      <c r="O546" s="93">
        <f t="shared" ca="1" si="236"/>
        <v>54.008897742363871</v>
      </c>
      <c r="P546" s="93">
        <f t="shared" ca="1" si="237"/>
        <v>54.008897742363871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40668.699999999997</v>
      </c>
      <c r="O547" s="498">
        <f t="shared" ca="1" si="236"/>
        <v>54.008897742363871</v>
      </c>
      <c r="P547" s="498">
        <f t="shared" ca="1" si="237"/>
        <v>54.008897742363871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40668.699999999997</v>
      </c>
      <c r="O549" s="93">
        <f t="shared" ca="1" si="236"/>
        <v>54.008897742363871</v>
      </c>
      <c r="P549" s="93">
        <f t="shared" ca="1" si="237"/>
        <v>54.008897742363871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40668.699999999997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4">I576</f>
        <v>0</v>
      </c>
      <c r="J559" s="706">
        <f t="shared" si="244"/>
        <v>0</v>
      </c>
      <c r="K559" s="675">
        <f t="shared" ref="K559:K561" ca="1" si="245">IF(I559&gt;0,J559*100/I559,0)</f>
        <v>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79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79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79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79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2">I593</f>
        <v>428.41</v>
      </c>
      <c r="J592" s="706">
        <f t="shared" si="252"/>
        <v>0</v>
      </c>
      <c r="K592" s="675">
        <f t="shared" ref="K592:K594" ca="1" si="253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IFERROR(__xludf.DUMMYFUNCTION("IMPORTRANGE(""https://docs.google.com/spreadsheets/d/1QqKyyYR6Q21VydFLVH3TRQUabQu_ym0Zz7PgGX0-kHA/edit?usp=sharing"",""แผน!HL83"")"),0)</f>
        <v>0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IFERROR(__xludf.DUMMYFUNCTION("IMPORTRANGE(""https://docs.google.com/spreadsheets/d/1QqKyyYR6Q21VydFLVH3TRQUabQu_ym0Zz7PgGX0-kHA/edit?usp=sharing"",""แผน!HK83"")"),0)</f>
        <v>0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0</v>
      </c>
      <c r="J628" s="739">
        <f t="shared" ca="1" si="261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IFERROR(__xludf.DUMMYFUNCTION("IMPORTRANGE(""https://docs.google.com/spreadsheets/d/1QqKyyYR6Q21VydFLVH3TRQUabQu_ym0Zz7PgGX0-kHA/edit?usp=sharing"",""แผน!IE83"")"),0)</f>
        <v>0</v>
      </c>
      <c r="J701" s="679">
        <f>J704+J707</f>
        <v>0</v>
      </c>
      <c r="K701" s="195">
        <f t="shared" ca="1" si="289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IFERROR(__xludf.DUMMYFUNCTION("IMPORTRANGE(""https://docs.google.com/spreadsheets/d/1QqKyyYR6Q21VydFLVH3TRQUabQu_ym0Zz7PgGX0-kHA/edit?usp=sharing"",""แผน!IH83"")"),0)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IFERROR(__xludf.DUMMYFUNCTION("IMPORTRANGE(""https://docs.google.com/spreadsheets/d/1QqKyyYR6Q21VydFLVH3TRQUabQu_ym0Zz7PgGX0-kHA/edit?usp=sharing"",""แผน!IJ83"")"),0)</f>
        <v>0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IFERROR(__xludf.DUMMYFUNCTION("IMPORTRANGE(""https://docs.google.com/spreadsheets/d/1QqKyyYR6Q21VydFLVH3TRQUabQu_ym0Zz7PgGX0-kHA/edit?usp=sharing"",""แผน!IK83"")"),0)</f>
        <v>0</v>
      </c>
      <c r="J722" s="679">
        <f ca="1">J725+J728</f>
        <v>0</v>
      </c>
      <c r="K722" s="195">
        <f t="shared" ca="1" si="290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IFERROR(__xludf.DUMMYFUNCTION("IMPORTRANGE(""https://docs.google.com/spreadsheets/d/1QqKyyYR6Q21VydFLVH3TRQUabQu_ym0Zz7PgGX0-kHA/edit?usp=sharing"",""แผน!IP83"")"),0)</f>
        <v>0</v>
      </c>
      <c r="J729" s="679">
        <f>J732+J735</f>
        <v>0</v>
      </c>
      <c r="K729" s="195">
        <f t="shared" ca="1" si="292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7">I800</f>
        <v>0</v>
      </c>
      <c r="J785" s="806">
        <f t="shared" ca="1" si="317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IFERROR(__xludf.DUMMYFUNCTION("IMPORTRANGE(""https://docs.google.com/spreadsheets/d/19vJNZY_5yjcGF2XGBMNZRCAIB0Kwfpjp8YEOfu-bneM/edit?usp=sharing"",""งานกองทุน!F83"")"),243501.38)</f>
        <v>243501.38</v>
      </c>
      <c r="K821" s="498">
        <f t="shared" ref="K821:K828" ca="1" si="334">IF(I821&gt;0,J821*100/I821,0)</f>
        <v>34.798485115486088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IFERROR(__xludf.DUMMYFUNCTION("IMPORTRANGE(""https://docs.google.com/spreadsheets/d/19vJNZY_5yjcGF2XGBMNZRCAIB0Kwfpjp8YEOfu-bneM/edit?usp=sharing"",""งานกองทุน!E83"")"),17)</f>
        <v>17</v>
      </c>
      <c r="K822" s="498">
        <f t="shared" ca="1" si="334"/>
        <v>45.945945945945944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A7A4-972D-4908-888B-DEEA38CD939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2509385</v>
      </c>
      <c r="N8" s="22">
        <f t="shared" ca="1" si="0"/>
        <v>1857480.1400000001</v>
      </c>
      <c r="O8" s="22">
        <f t="shared" ref="O8:O16" ca="1" si="1">IF(L8&gt;0,N8*100/L8,0)</f>
        <v>64.365877230522401</v>
      </c>
      <c r="P8" s="22">
        <f t="shared" ref="P8:P16" ca="1" si="2">IF(M8&gt;0,N8*100/M8,0)</f>
        <v>74.021329528948328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2509385</v>
      </c>
      <c r="N10" s="30">
        <f t="shared" ca="1" si="3"/>
        <v>1857480.1400000001</v>
      </c>
      <c r="O10" s="30">
        <f t="shared" ca="1" si="1"/>
        <v>64.365877230522401</v>
      </c>
      <c r="P10" s="30">
        <f t="shared" ca="1" si="2"/>
        <v>74.021329528948328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2347585</v>
      </c>
      <c r="N11" s="498">
        <f t="shared" ca="1" si="4"/>
        <v>1695680.1400000001</v>
      </c>
      <c r="O11" s="498">
        <f t="shared" ca="1" si="1"/>
        <v>62.249295249842604</v>
      </c>
      <c r="P11" s="498">
        <f t="shared" ca="1" si="2"/>
        <v>72.230830406566753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2347585</v>
      </c>
      <c r="N13" s="93">
        <f t="shared" ca="1" si="5"/>
        <v>1695680.1400000001</v>
      </c>
      <c r="O13" s="93">
        <f t="shared" ca="1" si="1"/>
        <v>62.249295249842604</v>
      </c>
      <c r="P13" s="93">
        <f t="shared" ca="1" si="2"/>
        <v>72.230830406566753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1715110</v>
      </c>
      <c r="N18" s="22">
        <f t="shared" ca="1" si="8"/>
        <v>1370285.48</v>
      </c>
      <c r="O18" s="22">
        <f t="shared" ref="O18:O26" ca="1" si="9">IF(L18&gt;0,N18*100/L18,0)</f>
        <v>65.515623894355357</v>
      </c>
      <c r="P18" s="22">
        <f t="shared" ref="P18:P26" ca="1" si="10">IF(M18&gt;0,N18*100/M18,0)</f>
        <v>79.894903533884118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1715110</v>
      </c>
      <c r="N20" s="30">
        <f t="shared" ca="1" si="11"/>
        <v>1370285.48</v>
      </c>
      <c r="O20" s="30">
        <f t="shared" ca="1" si="9"/>
        <v>65.515623894355357</v>
      </c>
      <c r="P20" s="30">
        <f t="shared" ca="1" si="10"/>
        <v>79.894903533884118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1553310</v>
      </c>
      <c r="N21" s="498">
        <f t="shared" ca="1" si="12"/>
        <v>1208485.48</v>
      </c>
      <c r="O21" s="498">
        <f t="shared" ca="1" si="9"/>
        <v>62.624264408676815</v>
      </c>
      <c r="P21" s="498">
        <f t="shared" ca="1" si="10"/>
        <v>77.80066310008948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1553310</v>
      </c>
      <c r="N23" s="93">
        <f t="shared" ca="1" si="13"/>
        <v>1208485.48</v>
      </c>
      <c r="O23" s="93">
        <f t="shared" ca="1" si="9"/>
        <v>62.624264408676815</v>
      </c>
      <c r="P23" s="93">
        <f t="shared" ca="1" si="10"/>
        <v>77.80066310008948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487194.66000000003</v>
      </c>
      <c r="O28" s="22">
        <f t="shared" ref="O28:O37" ca="1" si="17">IF(L28&gt;0,N28*100/L28,0)</f>
        <v>61.338284599162762</v>
      </c>
      <c r="P28" s="22">
        <f t="shared" ref="P28:P37" ca="1" si="18">IF(M28&gt;0,N28*100/M28,0)</f>
        <v>61.338284599162762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487194.66000000003</v>
      </c>
      <c r="O30" s="30">
        <f t="shared" ca="1" si="17"/>
        <v>61.338284599162762</v>
      </c>
      <c r="P30" s="30">
        <f t="shared" ca="1" si="18"/>
        <v>61.338284599162762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487194.66000000003</v>
      </c>
      <c r="O31" s="498">
        <f t="shared" ca="1" si="17"/>
        <v>61.338284599162762</v>
      </c>
      <c r="P31" s="498">
        <f t="shared" ca="1" si="18"/>
        <v>61.338284599162762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487194.66000000003</v>
      </c>
      <c r="O33" s="93">
        <f t="shared" ca="1" si="17"/>
        <v>61.338284599162762</v>
      </c>
      <c r="P33" s="93">
        <f t="shared" ca="1" si="18"/>
        <v>61.338284599162762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2091540</v>
      </c>
      <c r="M37" s="859">
        <f t="shared" ca="1" si="24"/>
        <v>1715110</v>
      </c>
      <c r="N37" s="859">
        <f t="shared" ca="1" si="24"/>
        <v>1370285.48</v>
      </c>
      <c r="O37" s="859">
        <f t="shared" ca="1" si="17"/>
        <v>65.515623894355357</v>
      </c>
      <c r="P37" s="859">
        <f t="shared" ca="1" si="18"/>
        <v>79.894903533884118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226620</v>
      </c>
      <c r="N41" s="85">
        <f t="shared" ca="1" si="25"/>
        <v>134393</v>
      </c>
      <c r="O41" s="85">
        <f t="shared" ref="O41:O49" ca="1" si="26">IF(L41&gt;0,N41*100/L41,0)</f>
        <v>71.983395822174614</v>
      </c>
      <c r="P41" s="85">
        <f t="shared" ref="P41:P49" ca="1" si="27">IF(M41&gt;0,N41*100/M41,0)</f>
        <v>59.303238902126907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226620</v>
      </c>
      <c r="N43" s="92">
        <f t="shared" ca="1" si="28"/>
        <v>134393</v>
      </c>
      <c r="O43" s="92">
        <f t="shared" ca="1" si="26"/>
        <v>71.983395822174614</v>
      </c>
      <c r="P43" s="92">
        <f t="shared" ca="1" si="27"/>
        <v>59.303238902126907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226620</v>
      </c>
      <c r="N44" s="498">
        <f t="shared" ca="1" si="29"/>
        <v>134393</v>
      </c>
      <c r="O44" s="498">
        <f t="shared" ca="1" si="26"/>
        <v>71.983395822174614</v>
      </c>
      <c r="P44" s="498">
        <f t="shared" ca="1" si="27"/>
        <v>59.303238902126907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IFERROR(__xludf.DUMMYFUNCTION("IMPORTRANGE(""https://docs.google.com/spreadsheets/d/1MeEWN-I1oV_STSDYn1IFDPWt_1FKiwhDph83XaGc0o0/edit?usp=sharing"",""งบพรบ!R84"")"),226620)</f>
        <v>226620</v>
      </c>
      <c r="N46" s="93">
        <f ca="1">IFERROR(__xludf.DUMMYFUNCTION("IMPORTRANGE(""https://docs.google.com/spreadsheets/d/1MeEWN-I1oV_STSDYn1IFDPWt_1FKiwhDph83XaGc0o0/edit?usp=sharing"",""งบพรบ!T84"")"),134393)</f>
        <v>134393</v>
      </c>
      <c r="O46" s="93">
        <f t="shared" ca="1" si="26"/>
        <v>71.983395822174614</v>
      </c>
      <c r="P46" s="93">
        <f t="shared" ca="1" si="27"/>
        <v>59.303238902126907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475950</v>
      </c>
      <c r="N53" s="116">
        <f t="shared" ca="1" si="31"/>
        <v>422851.68</v>
      </c>
      <c r="O53" s="116">
        <f t="shared" ref="O53:O61" ca="1" si="32">IF(L53&gt;0,N53*100/L53,0)</f>
        <v>68.356236663433563</v>
      </c>
      <c r="P53" s="116">
        <f t="shared" ref="P53:P61" ca="1" si="33">IF(M53&gt;0,N53*100/M53,0)</f>
        <v>88.843718878033414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475950</v>
      </c>
      <c r="N55" s="123">
        <f t="shared" ca="1" si="34"/>
        <v>422851.68</v>
      </c>
      <c r="O55" s="123">
        <f t="shared" ca="1" si="32"/>
        <v>68.356236663433563</v>
      </c>
      <c r="P55" s="123">
        <f t="shared" ca="1" si="33"/>
        <v>88.843718878033414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427950</v>
      </c>
      <c r="N56" s="498">
        <f t="shared" ca="1" si="35"/>
        <v>374851.68</v>
      </c>
      <c r="O56" s="498">
        <f t="shared" ca="1" si="32"/>
        <v>65.694300736067291</v>
      </c>
      <c r="P56" s="498">
        <f t="shared" ca="1" si="33"/>
        <v>87.592400981423069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IFERROR(__xludf.DUMMYFUNCTION("IMPORTRANGE(""https://docs.google.com/spreadsheets/d/1MeEWN-I1oV_STSDYn1IFDPWt_1FKiwhDph83XaGc0o0/edit?usp=sharing"",""งบพรบ!AB84"")"),427950)</f>
        <v>427950</v>
      </c>
      <c r="N58" s="93">
        <f ca="1">IFERROR(__xludf.DUMMYFUNCTION("IMPORTRANGE(""https://docs.google.com/spreadsheets/d/1MeEWN-I1oV_STSDYn1IFDPWt_1FKiwhDph83XaGc0o0/edit?usp=sharing"",""งบพรบ!AD84"")"),374851.68)</f>
        <v>374851.68</v>
      </c>
      <c r="O58" s="93">
        <f t="shared" ca="1" si="32"/>
        <v>65.694300736067291</v>
      </c>
      <c r="P58" s="93">
        <f t="shared" ca="1" si="33"/>
        <v>87.592400981423069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171040</v>
      </c>
      <c r="N88" s="155">
        <f t="shared" ca="1" si="49"/>
        <v>110759.59</v>
      </c>
      <c r="O88" s="155">
        <f t="shared" ref="O88:O96" ca="1" si="50">IF(L88&gt;0,N88*100/L88,0)</f>
        <v>45.145345235183825</v>
      </c>
      <c r="P88" s="155">
        <f t="shared" ref="P88:P96" ca="1" si="51">IF(M88&gt;0,N88*100/M88,0)</f>
        <v>64.756542329279696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171040</v>
      </c>
      <c r="N90" s="93">
        <f t="shared" ca="1" si="52"/>
        <v>110759.59</v>
      </c>
      <c r="O90" s="93">
        <f t="shared" ca="1" si="50"/>
        <v>45.145345235183825</v>
      </c>
      <c r="P90" s="93">
        <f t="shared" ca="1" si="51"/>
        <v>64.756542329279696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171040</v>
      </c>
      <c r="N91" s="498">
        <f t="shared" ca="1" si="53"/>
        <v>110759.59</v>
      </c>
      <c r="O91" s="498">
        <f t="shared" ca="1" si="50"/>
        <v>45.145345235183825</v>
      </c>
      <c r="P91" s="498">
        <f t="shared" ca="1" si="51"/>
        <v>64.756542329279696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IFERROR(__xludf.DUMMYFUNCTION("IMPORTRANGE(""https://docs.google.com/spreadsheets/d/1MeEWN-I1oV_STSDYn1IFDPWt_1FKiwhDph83XaGc0o0/edit?usp=sharing"",""งบพรบ!AV84"")"),171040)</f>
        <v>171040</v>
      </c>
      <c r="N93" s="93">
        <f ca="1">IFERROR(__xludf.DUMMYFUNCTION("IMPORTRANGE(""https://docs.google.com/spreadsheets/d/1MeEWN-I1oV_STSDYn1IFDPWt_1FKiwhDph83XaGc0o0/edit?usp=sharing"",""งบพรบ!AX84"")"),110759.59)</f>
        <v>110759.59</v>
      </c>
      <c r="O93" s="93">
        <f t="shared" ca="1" si="50"/>
        <v>45.145345235183825</v>
      </c>
      <c r="P93" s="93">
        <f t="shared" ca="1" si="51"/>
        <v>64.756542329279696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20500</v>
      </c>
      <c r="N181" s="155">
        <f t="shared" ca="1" si="92"/>
        <v>15500</v>
      </c>
      <c r="O181" s="155">
        <f t="shared" ref="O181:O189" ca="1" si="93">IF(L181&gt;0,N181*100/L181,0)</f>
        <v>60.077519379844958</v>
      </c>
      <c r="P181" s="155">
        <f t="shared" ref="P181:P189" ca="1" si="94">IF(M181&gt;0,N181*100/M181,0)</f>
        <v>75.609756097560975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20500</v>
      </c>
      <c r="N183" s="93">
        <f t="shared" ca="1" si="95"/>
        <v>15500</v>
      </c>
      <c r="O183" s="93">
        <f t="shared" ca="1" si="93"/>
        <v>60.077519379844958</v>
      </c>
      <c r="P183" s="93">
        <f t="shared" ca="1" si="94"/>
        <v>75.609756097560975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20500</v>
      </c>
      <c r="N184" s="498">
        <f t="shared" ca="1" si="96"/>
        <v>15500</v>
      </c>
      <c r="O184" s="498">
        <f t="shared" ca="1" si="93"/>
        <v>60.077519379844958</v>
      </c>
      <c r="P184" s="498">
        <f t="shared" ca="1" si="94"/>
        <v>75.609756097560975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IFERROR(__xludf.DUMMYFUNCTION("IMPORTRANGE(""https://docs.google.com/spreadsheets/d/1MeEWN-I1oV_STSDYn1IFDPWt_1FKiwhDph83XaGc0o0/edit?usp=sharing"",""งบพรบ!CT84"")"),20500)</f>
        <v>20500</v>
      </c>
      <c r="N186" s="93">
        <f ca="1">IFERROR(__xludf.DUMMYFUNCTION("IMPORTRANGE(""https://docs.google.com/spreadsheets/d/1MeEWN-I1oV_STSDYn1IFDPWt_1FKiwhDph83XaGc0o0/edit?usp=sharing"",""งบพรบ!CV84"")"),15500)</f>
        <v>15500</v>
      </c>
      <c r="O186" s="93">
        <f t="shared" ca="1" si="93"/>
        <v>60.077519379844958</v>
      </c>
      <c r="P186" s="93">
        <f t="shared" ca="1" si="94"/>
        <v>75.609756097560975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2500</v>
      </c>
      <c r="O191" s="155">
        <f ca="1">IF(L191&gt;0,N191*100/L191,0)</f>
        <v>41.666666666666664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5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5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5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122200</v>
      </c>
      <c r="N261" s="155">
        <f t="shared" ca="1" si="116"/>
        <v>102411.81</v>
      </c>
      <c r="O261" s="155">
        <f t="shared" ref="O261:O269" ca="1" si="117">IF(L261&gt;0,N261*100/L261,0)</f>
        <v>62.370164433617539</v>
      </c>
      <c r="P261" s="155">
        <f t="shared" ref="P261:P269" ca="1" si="118">IF(M261&gt;0,N261*100/M261,0)</f>
        <v>83.806718494271692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122200</v>
      </c>
      <c r="N263" s="93">
        <f t="shared" ca="1" si="119"/>
        <v>102411.81</v>
      </c>
      <c r="O263" s="93">
        <f t="shared" ca="1" si="117"/>
        <v>62.370164433617539</v>
      </c>
      <c r="P263" s="93">
        <f t="shared" ca="1" si="118"/>
        <v>83.806718494271692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122200</v>
      </c>
      <c r="N264" s="498">
        <f t="shared" ca="1" si="120"/>
        <v>102411.81</v>
      </c>
      <c r="O264" s="498">
        <f t="shared" ca="1" si="117"/>
        <v>62.370164433617539</v>
      </c>
      <c r="P264" s="498">
        <f t="shared" ca="1" si="118"/>
        <v>83.806718494271692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IFERROR(__xludf.DUMMYFUNCTION("IMPORTRANGE(""https://docs.google.com/spreadsheets/d/1MeEWN-I1oV_STSDYn1IFDPWt_1FKiwhDph83XaGc0o0/edit?usp=sharing"",""งบพรบ!DD84"")"),122200)</f>
        <v>122200</v>
      </c>
      <c r="N266" s="93">
        <f ca="1">IFERROR(__xludf.DUMMYFUNCTION("IMPORTRANGE(""https://docs.google.com/spreadsheets/d/1MeEWN-I1oV_STSDYn1IFDPWt_1FKiwhDph83XaGc0o0/edit?usp=sharing"",""งบพรบ!DF84"")"),102411.81)</f>
        <v>102411.81</v>
      </c>
      <c r="O266" s="93">
        <f t="shared" ca="1" si="117"/>
        <v>62.370164433617539</v>
      </c>
      <c r="P266" s="93">
        <f t="shared" ca="1" si="118"/>
        <v>83.806718494271692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IFERROR(__xludf.DUMMYFUNCTION("IMPORTRANGE(""https://docs.google.com/spreadsheets/d/1QqKyyYR6Q21VydFLVH3TRQUabQu_ym0Zz7PgGX0-kHA/edit?usp=sharing"",""แผน!EB84"")"),0)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150</v>
      </c>
      <c r="K327" s="446">
        <f ca="1">IF(I327&gt;0,J327*100/I327,0)</f>
        <v>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85300</v>
      </c>
      <c r="O328" s="155">
        <f t="shared" ref="O328:O336" ca="1" si="150">IF(L328&gt;0,N328*100/L328,0)</f>
        <v>54.331210191082803</v>
      </c>
      <c r="P328" s="155">
        <f t="shared" ref="P328:P336" ca="1" si="151">IF(M328&gt;0,N328*100/M328,0)</f>
        <v>70.935550935550935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85300</v>
      </c>
      <c r="O330" s="93">
        <f t="shared" ca="1" si="150"/>
        <v>54.331210191082803</v>
      </c>
      <c r="P330" s="93">
        <f t="shared" ca="1" si="151"/>
        <v>70.935550935550935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85300</v>
      </c>
      <c r="O331" s="498">
        <f t="shared" ca="1" si="150"/>
        <v>54.331210191082803</v>
      </c>
      <c r="P331" s="498">
        <f t="shared" ca="1" si="151"/>
        <v>70.935550935550935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IFERROR(__xludf.DUMMYFUNCTION("IMPORTRANGE(""https://docs.google.com/spreadsheets/d/1MeEWN-I1oV_STSDYn1IFDPWt_1FKiwhDph83XaGc0o0/edit?usp=sharing"",""งบพรบ!ER84"")"),120250)</f>
        <v>120250</v>
      </c>
      <c r="N333" s="93">
        <f ca="1">IFERROR(__xludf.DUMMYFUNCTION("IMPORTRANGE(""https://docs.google.com/spreadsheets/d/1MeEWN-I1oV_STSDYn1IFDPWt_1FKiwhDph83XaGc0o0/edit?usp=sharing"",""งบพรบ!ET84"")"),85300)</f>
        <v>85300</v>
      </c>
      <c r="O333" s="93">
        <f t="shared" ca="1" si="150"/>
        <v>54.331210191082803</v>
      </c>
      <c r="P333" s="93">
        <f t="shared" ca="1" si="151"/>
        <v>70.935550935550935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IFERROR(__xludf.DUMMYFUNCTION("IMPORTRANGE(""https://docs.google.com/spreadsheets/d/1kVcqe37tkHyjCSG3S0O1AXqVkqjo8mSIZil3BcpIysc/edit?usp=sharing"",""ศูนย์!D84"")"),140)</f>
        <v>140</v>
      </c>
      <c r="K338" s="498">
        <f ca="1">IF(I338&gt;0,J338*100/I338,0)</f>
        <v>70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IFERROR(__xludf.DUMMYFUNCTION("IMPORTRANGE(""https://docs.google.com/spreadsheets/d/1kVcqe37tkHyjCSG3S0O1AXqVkqjo8mSIZil3BcpIysc/edit?usp=sharing"",""ศูนย์!F84"")"),10)</f>
        <v>10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536070</v>
      </c>
      <c r="N345" s="155">
        <f t="shared" ca="1" si="155"/>
        <v>456589.4</v>
      </c>
      <c r="O345" s="155">
        <f t="shared" ref="O345:O353" ca="1" si="156">IF(L345&gt;0,N345*100/L345,0)</f>
        <v>67.859017611651922</v>
      </c>
      <c r="P345" s="155">
        <f t="shared" ref="P345:P353" ca="1" si="157">IF(M345&gt;0,N345*100/M345,0)</f>
        <v>85.173466151808526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536070</v>
      </c>
      <c r="N347" s="93">
        <f t="shared" ca="1" si="158"/>
        <v>456589.4</v>
      </c>
      <c r="O347" s="93">
        <f t="shared" ca="1" si="156"/>
        <v>67.859017611651922</v>
      </c>
      <c r="P347" s="93">
        <f t="shared" ca="1" si="157"/>
        <v>85.173466151808526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422270</v>
      </c>
      <c r="N348" s="498">
        <f t="shared" ca="1" si="159"/>
        <v>342789.4</v>
      </c>
      <c r="O348" s="498">
        <f t="shared" ca="1" si="156"/>
        <v>61.316411769966905</v>
      </c>
      <c r="P348" s="498">
        <f t="shared" ca="1" si="157"/>
        <v>81.177777251521533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IFERROR(__xludf.DUMMYFUNCTION("IMPORTRANGE(""https://docs.google.com/spreadsheets/d/1MeEWN-I1oV_STSDYn1IFDPWt_1FKiwhDph83XaGc0o0/edit?usp=sharing"",""งบพรบ!FB84"")"),422270)</f>
        <v>422270</v>
      </c>
      <c r="N350" s="93">
        <f ca="1">IFERROR(__xludf.DUMMYFUNCTION("IMPORTRANGE(""https://docs.google.com/spreadsheets/d/1MeEWN-I1oV_STSDYn1IFDPWt_1FKiwhDph83XaGc0o0/edit?usp=sharing"",""งบพรบ!FD84"")"),342789.4)</f>
        <v>342789.4</v>
      </c>
      <c r="O350" s="93">
        <f t="shared" ca="1" si="156"/>
        <v>61.316411769966905</v>
      </c>
      <c r="P350" s="93">
        <f t="shared" ca="1" si="157"/>
        <v>81.177777251521533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26</v>
      </c>
      <c r="K355" s="466">
        <f ca="1">IF(I355&gt;0,J355*100/I355,0)</f>
        <v>48.148148148148145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IFERROR(__xludf.DUMMYFUNCTION("IMPORTRANGE(""https://docs.google.com/spreadsheets/d/1XWAQStnk-4SwqDmLtmXYiTMKHgktTP8We1SCoS47DrQ/edit?usp=sharing"",""จัดที่ดิน!X84"")"),425.36)</f>
        <v>425.36</v>
      </c>
      <c r="K359" s="498">
        <f t="shared" ca="1" si="161"/>
        <v>96.672727272727272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IFERROR(__xludf.DUMMYFUNCTION("IMPORTRANGE(""https://docs.google.com/spreadsheets/d/1XWAQStnk-4SwqDmLtmXYiTMKHgktTP8We1SCoS47DrQ/edit?usp=sharing"",""จัดที่ดิน!Y84"")"),58)</f>
        <v>58</v>
      </c>
      <c r="K360" s="498">
        <f t="shared" ca="1" si="161"/>
        <v>107.4074074074074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IFERROR(__xludf.DUMMYFUNCTION("IMPORTRANGE(""https://docs.google.com/spreadsheets/d/1XWAQStnk-4SwqDmLtmXYiTMKHgktTP8We1SCoS47DrQ/edit?usp=sharing"",""จัดที่ดิน!Z84"")"),423.039999999999)</f>
        <v>423.039999999999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IFERROR(__xludf.DUMMYFUNCTION("IMPORTRANGE(""https://docs.google.com/spreadsheets/d/1XWAQStnk-4SwqDmLtmXYiTMKHgktTP8We1SCoS47DrQ/edit?usp=sharing"",""จัดที่ดิน!AA84"")"),26)</f>
        <v>26</v>
      </c>
      <c r="K362" s="498">
        <f t="shared" ca="1" si="161"/>
        <v>48.148148148148145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IFERROR(__xludf.DUMMYFUNCTION("IMPORTRANGE(""https://docs.google.com/spreadsheets/d/1XWAQStnk-4SwqDmLtmXYiTMKHgktTP8We1SCoS47DrQ/edit?usp=sharing"",""จัดที่ดิน!AB84"")"),138.2)</f>
        <v>138.19999999999999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48</v>
      </c>
      <c r="K364" s="480">
        <f t="shared" ca="1" si="161"/>
        <v>64.86486486486487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12</v>
      </c>
      <c r="K365" s="492">
        <f t="shared" ca="1" si="161"/>
        <v>35.294117647058826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IFERROR(__xludf.DUMMYFUNCTION("IMPORTRANGE(""https://docs.google.com/spreadsheets/d/1XWAQStnk-4SwqDmLtmXYiTMKHgktTP8We1SCoS47DrQ/edit?usp=sharing"",""จัดที่ดิน!E84"")"),40)</f>
        <v>40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IFERROR(__xludf.DUMMYFUNCTION("IMPORTRANGE(""https://docs.google.com/spreadsheets/d/1XWAQStnk-4SwqDmLtmXYiTMKHgktTP8We1SCoS47DrQ/edit?usp=sharing"",""จัดที่ดิน!F84"")"),216.44)</f>
        <v>216.44</v>
      </c>
      <c r="K369" s="498">
        <f t="shared" ca="1" si="163"/>
        <v>63.658823529411762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IFERROR(__xludf.DUMMYFUNCTION("IMPORTRANGE(""https://docs.google.com/spreadsheets/d/1XWAQStnk-4SwqDmLtmXYiTMKHgktTP8We1SCoS47DrQ/edit?usp=sharing"",""จัดที่ดิน!G84"")"),39)</f>
        <v>39</v>
      </c>
      <c r="K370" s="498">
        <f t="shared" ca="1" si="163"/>
        <v>114.70588235294117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IFERROR(__xludf.DUMMYFUNCTION("IMPORTRANGE(""https://docs.google.com/spreadsheets/d/1XWAQStnk-4SwqDmLtmXYiTMKHgktTP8We1SCoS47DrQ/edit?usp=sharing"",""จัดที่ดิน!H84"")"),214.12)</f>
        <v>214.12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IFERROR(__xludf.DUMMYFUNCTION("IMPORTRANGE(""https://docs.google.com/spreadsheets/d/1XWAQStnk-4SwqDmLtmXYiTMKHgktTP8We1SCoS47DrQ/edit?usp=sharing"",""จัดที่ดิน!I84"")"),12)</f>
        <v>12</v>
      </c>
      <c r="K372" s="498">
        <f t="shared" ca="1" si="163"/>
        <v>35.294117647058826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IFERROR(__xludf.DUMMYFUNCTION("IMPORTRANGE(""https://docs.google.com/spreadsheets/d/1XWAQStnk-4SwqDmLtmXYiTMKHgktTP8We1SCoS47DrQ/edit?usp=sharing"",""จัดที่ดิน!J84"")"),24.92)</f>
        <v>24.92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36</v>
      </c>
      <c r="K374" s="492">
        <f t="shared" ca="1" si="163"/>
        <v>90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IFERROR(__xludf.DUMMYFUNCTION("IMPORTRANGE(""https://docs.google.com/spreadsheets/d/1XWAQStnk-4SwqDmLtmXYiTMKHgktTP8We1SCoS47DrQ/edit?usp=sharing"",""จัดที่ดิน!AH84"")"),19)</f>
        <v>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IFERROR(__xludf.DUMMYFUNCTION("IMPORTRANGE(""https://docs.google.com/spreadsheets/d/1XWAQStnk-4SwqDmLtmXYiTMKHgktTP8We1SCoS47DrQ/edit?usp=sharing"",""จัดที่ดิน!AI84"")"),208.92)</f>
        <v>208.92</v>
      </c>
      <c r="K378" s="498">
        <f t="shared" ca="1" si="164"/>
        <v>208.92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IFERROR(__xludf.DUMMYFUNCTION("IMPORTRANGE(""https://docs.google.com/spreadsheets/d/1XWAQStnk-4SwqDmLtmXYiTMKHgktTP8We1SCoS47DrQ/edit?usp=sharing"",""จัดที่ดิน!AJ84"")"),41)</f>
        <v>41</v>
      </c>
      <c r="K379" s="498">
        <f t="shared" ca="1" si="164"/>
        <v>102.5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IFERROR(__xludf.DUMMYFUNCTION("IMPORTRANGE(""https://docs.google.com/spreadsheets/d/1XWAQStnk-4SwqDmLtmXYiTMKHgktTP8We1SCoS47DrQ/edit?usp=sharing"",""จัดที่ดิน!AK84"")"),354.929999999999)</f>
        <v>354.92999999999898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IFERROR(__xludf.DUMMYFUNCTION("IMPORTRANGE(""https://docs.google.com/spreadsheets/d/1XWAQStnk-4SwqDmLtmXYiTMKHgktTP8We1SCoS47DrQ/edit?usp=sharing"",""จัดที่ดิน!AL84"")"),36)</f>
        <v>36</v>
      </c>
      <c r="K381" s="498">
        <f t="shared" ca="1" si="164"/>
        <v>90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487194.66000000003</v>
      </c>
      <c r="O414" s="553">
        <f ca="1">IF(L414&gt;0,N414*100/L414,0)</f>
        <v>61.338284599162762</v>
      </c>
      <c r="P414" s="553">
        <f ca="1">IF(M414&gt;0,N414*100/M414,0)</f>
        <v>61.338284599162762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10</v>
      </c>
      <c r="J433" s="679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IFERROR(__xludf.DUMMYFUNCTION("IMPORTRANGE(""https://docs.google.com/spreadsheets/d/1QqKyyYR6Q21VydFLVH3TRQUabQu_ym0Zz7PgGX0-kHA/edit?usp=sharing"",""แผน!GU84"")"),0)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6007</v>
      </c>
      <c r="J543" s="685">
        <f t="shared" si="235"/>
        <v>523</v>
      </c>
      <c r="K543" s="686">
        <f t="shared" ca="1" si="234"/>
        <v>8.7065090727484602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177828</v>
      </c>
      <c r="O544" s="155">
        <f t="shared" ref="O544:O549" ca="1" si="237">IF(L544&gt;0,N544*100/L544,0)</f>
        <v>76.949506051571419</v>
      </c>
      <c r="P544" s="155">
        <f t="shared" ref="P544:P549" ca="1" si="238">IF(M544&gt;0,N544*100/M544,0)</f>
        <v>76.949506051571419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177828</v>
      </c>
      <c r="O546" s="93">
        <f t="shared" ca="1" si="237"/>
        <v>76.949506051571419</v>
      </c>
      <c r="P546" s="93">
        <f t="shared" ca="1" si="238"/>
        <v>76.949506051571419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177828</v>
      </c>
      <c r="O547" s="498">
        <f t="shared" ca="1" si="237"/>
        <v>76.949506051571419</v>
      </c>
      <c r="P547" s="498">
        <f t="shared" ca="1" si="238"/>
        <v>76.949506051571419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177828</v>
      </c>
      <c r="O549" s="93">
        <f t="shared" ca="1" si="237"/>
        <v>76.949506051571419</v>
      </c>
      <c r="P549" s="93">
        <f t="shared" ca="1" si="238"/>
        <v>76.949506051571419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86828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6007</v>
      </c>
      <c r="J559" s="706">
        <f t="shared" si="245"/>
        <v>523</v>
      </c>
      <c r="K559" s="675">
        <f t="shared" ref="K559:K561" ca="1" si="246">IF(I559&gt;0,J559*100/I559,0)</f>
        <v>8.7065090727484602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79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79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79">
        <f t="shared" ref="J576:J577" si="250">J578+J580+J582+J588+J590</f>
        <v>523</v>
      </c>
      <c r="K576" s="412">
        <f t="shared" ref="K576:K577" ca="1" si="251">IF(I576&gt;0,J576*100/I576,0)</f>
        <v>8.7065090727484602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79">
        <f t="shared" si="250"/>
        <v>67</v>
      </c>
      <c r="K577" s="412">
        <f t="shared" ca="1" si="251"/>
        <v>8.1409477521263671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28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241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38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241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38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254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25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50.42</v>
      </c>
      <c r="J592" s="706">
        <f t="shared" si="253"/>
        <v>50</v>
      </c>
      <c r="K592" s="675">
        <f t="shared" ref="K592:K594" ca="1" si="254">IF(I592&gt;0,J592*100/I592,0)</f>
        <v>99.166997223324074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IFERROR(__xludf.DUMMYFUNCTION("IMPORTRANGE(""https://docs.google.com/spreadsheets/d/1QqKyyYR6Q21VydFLVH3TRQUabQu_ym0Zz7PgGX0-kHA/edit?usp=sharing"",""แผน!HL84"")"),0)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IFERROR(__xludf.DUMMYFUNCTION("IMPORTRANGE(""https://docs.google.com/spreadsheets/d/1QqKyyYR6Q21VydFLVH3TRQUabQu_ym0Zz7PgGX0-kHA/edit?usp=sharing"",""แผน!HK84"")"),0)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137461.66</v>
      </c>
      <c r="O629" s="195">
        <f t="shared" ref="O629:O634" ca="1" si="264">IF(L629&gt;0,N629*100/L629,0)</f>
        <v>35.727062676248522</v>
      </c>
      <c r="P629" s="195">
        <f t="shared" ref="P629:P634" ca="1" si="265">IF(M629&gt;0,N629*100/M629,0)</f>
        <v>35.727062676248522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137461.66</v>
      </c>
      <c r="O631" s="93">
        <f t="shared" ca="1" si="264"/>
        <v>35.727062676248522</v>
      </c>
      <c r="P631" s="93">
        <f t="shared" ca="1" si="265"/>
        <v>35.727062676248522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137461.66</v>
      </c>
      <c r="O632" s="498">
        <f t="shared" ca="1" si="264"/>
        <v>35.727062676248522</v>
      </c>
      <c r="P632" s="498">
        <f t="shared" ca="1" si="265"/>
        <v>35.727062676248522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137461.66</v>
      </c>
      <c r="O634" s="93">
        <f t="shared" ca="1" si="264"/>
        <v>35.727062676248522</v>
      </c>
      <c r="P634" s="93">
        <f t="shared" ca="1" si="265"/>
        <v>35.727062676248522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90566.66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7020</v>
      </c>
      <c r="O655" s="195">
        <f t="shared" ref="O655:O660" ca="1" si="274">IF(L655&gt;0,N655*100/L655,0)</f>
        <v>74.680851063829792</v>
      </c>
      <c r="P655" s="195">
        <f t="shared" ref="P655:P660" ca="1" si="275">IF(M655&gt;0,N655*100/M655,0)</f>
        <v>74.680851063829792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7020</v>
      </c>
      <c r="O657" s="93">
        <f t="shared" ca="1" si="274"/>
        <v>74.680851063829792</v>
      </c>
      <c r="P657" s="93">
        <f t="shared" ca="1" si="275"/>
        <v>74.680851063829792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7020</v>
      </c>
      <c r="O658" s="498">
        <f t="shared" ca="1" si="274"/>
        <v>74.680851063829792</v>
      </c>
      <c r="P658" s="498">
        <f t="shared" ca="1" si="275"/>
        <v>74.680851063829792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7020</v>
      </c>
      <c r="O660" s="93">
        <f t="shared" ca="1" si="274"/>
        <v>74.680851063829792</v>
      </c>
      <c r="P660" s="93">
        <f t="shared" ca="1" si="275"/>
        <v>74.680851063829792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7020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IFERROR(__xludf.DUMMYFUNCTION("IMPORTRANGE(""https://docs.google.com/spreadsheets/d/1QqKyyYR6Q21VydFLVH3TRQUabQu_ym0Zz7PgGX0-kHA/edit?usp=sharing"",""แผน!IA84"")"),50)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IFERROR(__xludf.DUMMYFUNCTION("IMPORTRANGE(""https://docs.google.com/spreadsheets/d/1QqKyyYR6Q21VydFLVH3TRQUabQu_ym0Zz7PgGX0-kHA/edit?usp=sharing"",""แผน!IE84"")"),0)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IFERROR(__xludf.DUMMYFUNCTION("IMPORTRANGE(""https://docs.google.com/spreadsheets/d/1QqKyyYR6Q21VydFLVH3TRQUabQu_ym0Zz7PgGX0-kHA/edit?usp=sharing"",""แผน!IH84"")"),0)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IFERROR(__xludf.DUMMYFUNCTION("IMPORTRANGE(""https://docs.google.com/spreadsheets/d/1QqKyyYR6Q21VydFLVH3TRQUabQu_ym0Zz7PgGX0-kHA/edit?usp=sharing"",""แผน!IK84"")"),0)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IFERROR(__xludf.DUMMYFUNCTION("IMPORTRANGE(""https://docs.google.com/spreadsheets/d/1QqKyyYR6Q21VydFLVH3TRQUabQu_ym0Zz7PgGX0-kHA/edit?usp=sharing"",""แผน!IP84"")"),0)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IFERROR(__xludf.DUMMYFUNCTION("IMPORTRANGE(""https://docs.google.com/spreadsheets/d/19vJNZY_5yjcGF2XGBMNZRCAIB0Kwfpjp8YEOfu-bneM/edit?usp=sharing"",""งานกองทุน!F84"")"),202835.34)</f>
        <v>202835.34</v>
      </c>
      <c r="K821" s="498">
        <f t="shared" ref="K821:K828" ca="1" si="335">IF(I821&gt;0,J821*100/I821,0)</f>
        <v>27.279257968845815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IFERROR(__xludf.DUMMYFUNCTION("IMPORTRANGE(""https://docs.google.com/spreadsheets/d/19vJNZY_5yjcGF2XGBMNZRCAIB0Kwfpjp8YEOfu-bneM/edit?usp=sharing"",""งานกองทุน!E84"")"),22)</f>
        <v>22</v>
      </c>
      <c r="K822" s="498">
        <f t="shared" ca="1" si="335"/>
        <v>32.352941176470587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IFERROR(__xludf.DUMMYFUNCTION("IMPORTRANGE(""https://docs.google.com/spreadsheets/d/19vJNZY_5yjcGF2XGBMNZRCAIB0Kwfpjp8YEOfu-bneM/edit?usp=sharing"",""งานกองทุน!K84"")"),6751.11)</f>
        <v>6751.11</v>
      </c>
      <c r="K823" s="498">
        <f t="shared" ca="1" si="335"/>
        <v>18.814937440167885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IFERROR(__xludf.DUMMYFUNCTION("IMPORTRANGE(""https://docs.google.com/spreadsheets/d/19vJNZY_5yjcGF2XGBMNZRCAIB0Kwfpjp8YEOfu-bneM/edit?usp=sharing"",""งานกองทุน!J84"")"),1)</f>
        <v>1</v>
      </c>
      <c r="K824" s="498">
        <f t="shared" ca="1" si="335"/>
        <v>50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IFERROR(__xludf.DUMMYFUNCTION("IMPORTRANGE(""https://docs.google.com/spreadsheets/d/19vJNZY_5yjcGF2XGBMNZRCAIB0Kwfpjp8YEOfu-bneM/edit?usp=sharing"",""งานกองทุน!P84"")"),25970.89)</f>
        <v>25970.89</v>
      </c>
      <c r="K825" s="498">
        <f t="shared" ca="1" si="335"/>
        <v>44.109742365131908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IFERROR(__xludf.DUMMYFUNCTION("IMPORTRANGE(""https://docs.google.com/spreadsheets/d/19vJNZY_5yjcGF2XGBMNZRCAIB0Kwfpjp8YEOfu-bneM/edit?usp=sharing"",""งานกองทุน!O84"")"),73)</f>
        <v>73</v>
      </c>
      <c r="K826" s="498">
        <f t="shared" ca="1" si="335"/>
        <v>48.993288590604024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C00D5-6EA9-45B3-B27B-F1AB5281542D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85546875" style="828" bestFit="1" customWidth="1"/>
    <col min="11" max="11" width="12.5703125" style="828" bestFit="1" customWidth="1"/>
    <col min="12" max="14" width="21.28515625" style="828" bestFit="1" customWidth="1"/>
    <col min="15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3480101</v>
      </c>
      <c r="N8" s="22">
        <f t="shared" ca="1" si="0"/>
        <v>1805766.91</v>
      </c>
      <c r="O8" s="22">
        <f t="shared" ref="O8:O16" ca="1" si="1">IF(L8&gt;0,N8*100/L8,0)</f>
        <v>46.117623547847977</v>
      </c>
      <c r="P8" s="22">
        <f t="shared" ref="P8:P16" ca="1" si="2">IF(M8&gt;0,N8*100/M8,0)</f>
        <v>51.888347780710966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3480101</v>
      </c>
      <c r="N10" s="30">
        <f t="shared" ca="1" si="3"/>
        <v>1805766.91</v>
      </c>
      <c r="O10" s="30">
        <f t="shared" ca="1" si="1"/>
        <v>46.117623547847977</v>
      </c>
      <c r="P10" s="30">
        <f t="shared" ca="1" si="2"/>
        <v>51.888347780710966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3434101</v>
      </c>
      <c r="N11" s="498">
        <f t="shared" ca="1" si="4"/>
        <v>1759766.91</v>
      </c>
      <c r="O11" s="498">
        <f t="shared" ca="1" si="1"/>
        <v>45.477089690632134</v>
      </c>
      <c r="P11" s="498">
        <f t="shared" ca="1" si="2"/>
        <v>51.243889157599035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3434101</v>
      </c>
      <c r="N13" s="93">
        <f t="shared" ca="1" si="5"/>
        <v>1759766.91</v>
      </c>
      <c r="O13" s="93">
        <f t="shared" ca="1" si="1"/>
        <v>45.477089690632134</v>
      </c>
      <c r="P13" s="93">
        <f t="shared" ca="1" si="2"/>
        <v>51.243889157599035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1780123</v>
      </c>
      <c r="N18" s="22">
        <f t="shared" ca="1" si="8"/>
        <v>1386862.01</v>
      </c>
      <c r="O18" s="22">
        <f t="shared" ref="O18:O26" ca="1" si="9">IF(L18&gt;0,N18*100/L18,0)</f>
        <v>62.595607039208517</v>
      </c>
      <c r="P18" s="22">
        <f t="shared" ref="P18:P26" ca="1" si="10">IF(M18&gt;0,N18*100/M18,0)</f>
        <v>77.908212522393114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1780123</v>
      </c>
      <c r="N20" s="30">
        <f t="shared" ca="1" si="11"/>
        <v>1386862.01</v>
      </c>
      <c r="O20" s="30">
        <f t="shared" ca="1" si="9"/>
        <v>62.595607039208517</v>
      </c>
      <c r="P20" s="30">
        <f t="shared" ca="1" si="10"/>
        <v>77.908212522393114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1734123</v>
      </c>
      <c r="N21" s="498">
        <f t="shared" ca="1" si="12"/>
        <v>1340862.01</v>
      </c>
      <c r="O21" s="498">
        <f t="shared" ca="1" si="9"/>
        <v>61.802553016929465</v>
      </c>
      <c r="P21" s="498">
        <f t="shared" ca="1" si="10"/>
        <v>77.322197445048587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1734123</v>
      </c>
      <c r="N23" s="93">
        <f t="shared" ca="1" si="13"/>
        <v>1340862.01</v>
      </c>
      <c r="O23" s="93">
        <f t="shared" ca="1" si="9"/>
        <v>61.802553016929465</v>
      </c>
      <c r="P23" s="93">
        <f t="shared" ca="1" si="10"/>
        <v>77.322197445048587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418904.89999999997</v>
      </c>
      <c r="O28" s="22">
        <f t="shared" ref="O28:O37" ca="1" si="17">IF(L28&gt;0,N28*100/L28,0)</f>
        <v>24.641783599552465</v>
      </c>
      <c r="P28" s="22">
        <f t="shared" ref="P28:P37" ca="1" si="18">IF(M28&gt;0,N28*100/M28,0)</f>
        <v>24.641783599552465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418904.89999999997</v>
      </c>
      <c r="O30" s="30">
        <f t="shared" ca="1" si="17"/>
        <v>24.641783599552465</v>
      </c>
      <c r="P30" s="30">
        <f t="shared" ca="1" si="18"/>
        <v>24.641783599552465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418904.89999999997</v>
      </c>
      <c r="O31" s="498">
        <f t="shared" ca="1" si="17"/>
        <v>24.641783599552465</v>
      </c>
      <c r="P31" s="498">
        <f t="shared" ca="1" si="18"/>
        <v>24.641783599552465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418904.89999999997</v>
      </c>
      <c r="O33" s="93">
        <f t="shared" ca="1" si="17"/>
        <v>24.641783599552465</v>
      </c>
      <c r="P33" s="93">
        <f t="shared" ca="1" si="18"/>
        <v>24.641783599552465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2215590</v>
      </c>
      <c r="M37" s="859">
        <f t="shared" ca="1" si="24"/>
        <v>1780123</v>
      </c>
      <c r="N37" s="859">
        <f t="shared" ca="1" si="24"/>
        <v>1386862.01</v>
      </c>
      <c r="O37" s="899">
        <f t="shared" ca="1" si="17"/>
        <v>62.595607039208517</v>
      </c>
      <c r="P37" s="900">
        <f t="shared" ca="1" si="18"/>
        <v>77.908212522393114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213398</v>
      </c>
      <c r="N41" s="85">
        <f t="shared" ca="1" si="25"/>
        <v>175994</v>
      </c>
      <c r="O41" s="85">
        <f t="shared" ref="O41:O49" ca="1" si="26">IF(L41&gt;0,N41*100/L41,0)</f>
        <v>90.905991735537185</v>
      </c>
      <c r="P41" s="85">
        <f t="shared" ref="P41:P49" ca="1" si="27">IF(M41&gt;0,N41*100/M41,0)</f>
        <v>82.472188117976742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213398</v>
      </c>
      <c r="N43" s="92">
        <f t="shared" ca="1" si="28"/>
        <v>175994</v>
      </c>
      <c r="O43" s="92">
        <f t="shared" ca="1" si="26"/>
        <v>90.905991735537185</v>
      </c>
      <c r="P43" s="92">
        <f t="shared" ca="1" si="27"/>
        <v>82.472188117976742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213398</v>
      </c>
      <c r="N44" s="498">
        <f t="shared" ca="1" si="29"/>
        <v>175994</v>
      </c>
      <c r="O44" s="498">
        <f t="shared" ca="1" si="26"/>
        <v>90.905991735537185</v>
      </c>
      <c r="P44" s="498">
        <f t="shared" ca="1" si="27"/>
        <v>82.472188117976742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IFERROR(__xludf.DUMMYFUNCTION("IMPORTRANGE(""https://docs.google.com/spreadsheets/d/1MeEWN-I1oV_STSDYn1IFDPWt_1FKiwhDph83XaGc0o0/edit?usp=sharing"",""งบพรบ!R85"")"),213398)</f>
        <v>213398</v>
      </c>
      <c r="N46" s="93">
        <f ca="1">IFERROR(__xludf.DUMMYFUNCTION("IMPORTRANGE(""https://docs.google.com/spreadsheets/d/1MeEWN-I1oV_STSDYn1IFDPWt_1FKiwhDph83XaGc0o0/edit?usp=sharing"",""งบพรบ!T85"")"),175994)</f>
        <v>175994</v>
      </c>
      <c r="O46" s="93">
        <f t="shared" ca="1" si="26"/>
        <v>90.905991735537185</v>
      </c>
      <c r="P46" s="93">
        <f t="shared" ca="1" si="27"/>
        <v>82.472188117976742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493175</v>
      </c>
      <c r="N53" s="116">
        <f t="shared" ca="1" si="31"/>
        <v>462570.21</v>
      </c>
      <c r="O53" s="116">
        <f t="shared" ref="O53:O61" ca="1" si="32">IF(L53&gt;0,N53*100/L53,0)</f>
        <v>72.175099079419567</v>
      </c>
      <c r="P53" s="116">
        <f t="shared" ref="P53:P61" ca="1" si="33">IF(M53&gt;0,N53*100/M53,0)</f>
        <v>93.794334668221225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493175</v>
      </c>
      <c r="N55" s="123">
        <f t="shared" ca="1" si="34"/>
        <v>462570.21</v>
      </c>
      <c r="O55" s="123">
        <f t="shared" ca="1" si="32"/>
        <v>72.175099079419567</v>
      </c>
      <c r="P55" s="123">
        <f t="shared" ca="1" si="33"/>
        <v>93.794334668221225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493175</v>
      </c>
      <c r="N56" s="498">
        <f t="shared" ca="1" si="35"/>
        <v>462570.21</v>
      </c>
      <c r="O56" s="498">
        <f t="shared" ca="1" si="32"/>
        <v>72.175099079419567</v>
      </c>
      <c r="P56" s="498">
        <f t="shared" ca="1" si="33"/>
        <v>93.794334668221225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IFERROR(__xludf.DUMMYFUNCTION("IMPORTRANGE(""https://docs.google.com/spreadsheets/d/1MeEWN-I1oV_STSDYn1IFDPWt_1FKiwhDph83XaGc0o0/edit?usp=sharing"",""งบพรบ!AB85"")"),493175)</f>
        <v>493175</v>
      </c>
      <c r="N58" s="93">
        <f ca="1">IFERROR(__xludf.DUMMYFUNCTION("IMPORTRANGE(""https://docs.google.com/spreadsheets/d/1MeEWN-I1oV_STSDYn1IFDPWt_1FKiwhDph83XaGc0o0/edit?usp=sharing"",""งบพรบ!AD85"")"),462570.21)</f>
        <v>462570.21</v>
      </c>
      <c r="O58" s="93">
        <f t="shared" ca="1" si="32"/>
        <v>72.175099079419567</v>
      </c>
      <c r="P58" s="93">
        <f t="shared" ca="1" si="33"/>
        <v>93.794334668221225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296890</v>
      </c>
      <c r="N88" s="155">
        <f t="shared" ca="1" si="49"/>
        <v>217288.04</v>
      </c>
      <c r="O88" s="155">
        <f t="shared" ref="O88:O96" ca="1" si="50">IF(L88&gt;0,N88*100/L88,0)</f>
        <v>57.767863029722974</v>
      </c>
      <c r="P88" s="155">
        <f t="shared" ref="P88:P96" ca="1" si="51">IF(M88&gt;0,N88*100/M88,0)</f>
        <v>73.188062918926207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296890</v>
      </c>
      <c r="N90" s="93">
        <f t="shared" ca="1" si="52"/>
        <v>217288.04</v>
      </c>
      <c r="O90" s="93">
        <f t="shared" ca="1" si="50"/>
        <v>57.767863029722974</v>
      </c>
      <c r="P90" s="93">
        <f t="shared" ca="1" si="51"/>
        <v>73.188062918926207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296890</v>
      </c>
      <c r="N91" s="498">
        <f t="shared" ca="1" si="53"/>
        <v>217288.04</v>
      </c>
      <c r="O91" s="498">
        <f t="shared" ca="1" si="50"/>
        <v>57.767863029722974</v>
      </c>
      <c r="P91" s="498">
        <f t="shared" ca="1" si="51"/>
        <v>73.188062918926207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IFERROR(__xludf.DUMMYFUNCTION("IMPORTRANGE(""https://docs.google.com/spreadsheets/d/1MeEWN-I1oV_STSDYn1IFDPWt_1FKiwhDph83XaGc0o0/edit?usp=sharing"",""งบพรบ!AV85"")"),296890)</f>
        <v>296890</v>
      </c>
      <c r="N93" s="93">
        <f ca="1">IFERROR(__xludf.DUMMYFUNCTION("IMPORTRANGE(""https://docs.google.com/spreadsheets/d/1MeEWN-I1oV_STSDYn1IFDPWt_1FKiwhDph83XaGc0o0/edit?usp=sharing"",""งบพรบ!AX85"")"),217288.04)</f>
        <v>217288.04</v>
      </c>
      <c r="O93" s="93">
        <f t="shared" ca="1" si="50"/>
        <v>57.767863029722974</v>
      </c>
      <c r="P93" s="93">
        <f t="shared" ca="1" si="51"/>
        <v>73.188062918926207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79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33569</v>
      </c>
      <c r="O165" s="155">
        <f t="shared" ref="O165:O173" ca="1" si="85">IF(L165&gt;0,N165*100/L165,0)</f>
        <v>159.47268408551068</v>
      </c>
      <c r="P165" s="155">
        <f t="shared" ref="P165:P173" ca="1" si="86">IF(M165&gt;0,N165*100/M165,0)</f>
        <v>91.693526358918334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33569</v>
      </c>
      <c r="O167" s="93">
        <f t="shared" ca="1" si="85"/>
        <v>159.47268408551068</v>
      </c>
      <c r="P167" s="93">
        <f t="shared" ca="1" si="86"/>
        <v>91.693526358918334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33569</v>
      </c>
      <c r="O168" s="498">
        <f t="shared" ca="1" si="85"/>
        <v>159.47268408551068</v>
      </c>
      <c r="P168" s="498">
        <f t="shared" ca="1" si="86"/>
        <v>91.693526358918334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IFERROR(__xludf.DUMMYFUNCTION("IMPORTRANGE(""https://docs.google.com/spreadsheets/d/1MeEWN-I1oV_STSDYn1IFDPWt_1FKiwhDph83XaGc0o0/edit?usp=sharing"",""งบพรบ!CL85"")"),33569)</f>
        <v>33569</v>
      </c>
      <c r="O170" s="93">
        <f t="shared" ca="1" si="85"/>
        <v>159.47268408551068</v>
      </c>
      <c r="P170" s="93">
        <f t="shared" ca="1" si="86"/>
        <v>91.693526358918334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137500</v>
      </c>
      <c r="N181" s="155">
        <f t="shared" ca="1" si="92"/>
        <v>62312</v>
      </c>
      <c r="O181" s="155">
        <f t="shared" ref="O181:O189" ca="1" si="93">IF(L181&gt;0,N181*100/L181,0)</f>
        <v>34.218561230093357</v>
      </c>
      <c r="P181" s="155">
        <f t="shared" ref="P181:P189" ca="1" si="94">IF(M181&gt;0,N181*100/M181,0)</f>
        <v>45.317818181818183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137500</v>
      </c>
      <c r="N183" s="93">
        <f t="shared" ca="1" si="95"/>
        <v>62312</v>
      </c>
      <c r="O183" s="93">
        <f t="shared" ca="1" si="93"/>
        <v>34.218561230093357</v>
      </c>
      <c r="P183" s="93">
        <f t="shared" ca="1" si="94"/>
        <v>45.317818181818183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137500</v>
      </c>
      <c r="N184" s="498">
        <f t="shared" ca="1" si="96"/>
        <v>62312</v>
      </c>
      <c r="O184" s="498">
        <f t="shared" ca="1" si="93"/>
        <v>34.218561230093357</v>
      </c>
      <c r="P184" s="498">
        <f t="shared" ca="1" si="94"/>
        <v>45.317818181818183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IFERROR(__xludf.DUMMYFUNCTION("IMPORTRANGE(""https://docs.google.com/spreadsheets/d/1MeEWN-I1oV_STSDYn1IFDPWt_1FKiwhDph83XaGc0o0/edit?usp=sharing"",""งบพรบ!CT85"")"),137500)</f>
        <v>137500</v>
      </c>
      <c r="N186" s="93">
        <f ca="1">IFERROR(__xludf.DUMMYFUNCTION("IMPORTRANGE(""https://docs.google.com/spreadsheets/d/1MeEWN-I1oV_STSDYn1IFDPWt_1FKiwhDph83XaGc0o0/edit?usp=sharing"",""งบพรบ!CV85"")"),62312)</f>
        <v>62312</v>
      </c>
      <c r="O186" s="93">
        <f t="shared" ca="1" si="93"/>
        <v>34.218561230093357</v>
      </c>
      <c r="P186" s="93">
        <f t="shared" ca="1" si="94"/>
        <v>45.317818181818183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5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5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IFERROR(__xludf.DUMMYFUNCTION("IMPORTRANGE(""https://docs.google.com/spreadsheets/d/1QqKyyYR6Q21VydFLVH3TRQUabQu_ym0Zz7PgGX0-kHA/edit?usp=sharing"",""แผน!EB85"")"),0)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769</v>
      </c>
      <c r="K327" s="446">
        <f ca="1">IF(I327&gt;0,J327*100/I327,0)</f>
        <v>153.80000000000001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85079.360000000001</v>
      </c>
      <c r="O328" s="155">
        <f t="shared" ref="O328:O336" ca="1" si="150">IF(L328&gt;0,N328*100/L328,0)</f>
        <v>53.509031446540881</v>
      </c>
      <c r="P328" s="155">
        <f t="shared" ref="P328:P336" ca="1" si="151">IF(M328&gt;0,N328*100/M328,0)</f>
        <v>69.880377823408622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85079.360000000001</v>
      </c>
      <c r="O330" s="93">
        <f t="shared" ca="1" si="150"/>
        <v>53.509031446540881</v>
      </c>
      <c r="P330" s="93">
        <f t="shared" ca="1" si="151"/>
        <v>69.880377823408622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121750</v>
      </c>
      <c r="N331" s="498">
        <f t="shared" ca="1" si="153"/>
        <v>85079.360000000001</v>
      </c>
      <c r="O331" s="498">
        <f t="shared" ca="1" si="150"/>
        <v>53.509031446540881</v>
      </c>
      <c r="P331" s="498">
        <f t="shared" ca="1" si="151"/>
        <v>69.880377823408622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IFERROR(__xludf.DUMMYFUNCTION("IMPORTRANGE(""https://docs.google.com/spreadsheets/d/1MeEWN-I1oV_STSDYn1IFDPWt_1FKiwhDph83XaGc0o0/edit?usp=sharing"",""งบพรบ!ER85"")"),121750)</f>
        <v>121750</v>
      </c>
      <c r="N333" s="93">
        <f ca="1">IFERROR(__xludf.DUMMYFUNCTION("IMPORTRANGE(""https://docs.google.com/spreadsheets/d/1MeEWN-I1oV_STSDYn1IFDPWt_1FKiwhDph83XaGc0o0/edit?usp=sharing"",""งบพรบ!ET85"")"),85079.36)</f>
        <v>85079.360000000001</v>
      </c>
      <c r="O333" s="93">
        <f t="shared" ca="1" si="150"/>
        <v>53.509031446540881</v>
      </c>
      <c r="P333" s="93">
        <f t="shared" ca="1" si="151"/>
        <v>69.880377823408622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IFERROR(__xludf.DUMMYFUNCTION("IMPORTRANGE(""https://docs.google.com/spreadsheets/d/1kVcqe37tkHyjCSG3S0O1AXqVkqjo8mSIZil3BcpIysc/edit?usp=sharing"",""ศูนย์!D85"")"),696)</f>
        <v>696</v>
      </c>
      <c r="K338" s="498">
        <f ca="1">IF(I338&gt;0,J338*100/I338,0)</f>
        <v>139.19999999999999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480800</v>
      </c>
      <c r="N345" s="155">
        <f t="shared" ca="1" si="155"/>
        <v>350049.4</v>
      </c>
      <c r="O345" s="155">
        <f t="shared" ref="O345:O353" ca="1" si="156">IF(L345&gt;0,N345*100/L345,0)</f>
        <v>56.486913022430208</v>
      </c>
      <c r="P345" s="155">
        <f t="shared" ref="P345:P353" ca="1" si="157">IF(M345&gt;0,N345*100/M345,0)</f>
        <v>72.805615640599001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480800</v>
      </c>
      <c r="N347" s="93">
        <f t="shared" ca="1" si="158"/>
        <v>350049.4</v>
      </c>
      <c r="O347" s="93">
        <f t="shared" ca="1" si="156"/>
        <v>56.486913022430208</v>
      </c>
      <c r="P347" s="93">
        <f t="shared" ca="1" si="157"/>
        <v>72.805615640599001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434800</v>
      </c>
      <c r="N348" s="498">
        <f t="shared" ca="1" si="159"/>
        <v>304049.40000000002</v>
      </c>
      <c r="O348" s="498">
        <f t="shared" ca="1" si="156"/>
        <v>52.997978037301735</v>
      </c>
      <c r="P348" s="498">
        <f t="shared" ca="1" si="157"/>
        <v>69.928564857405718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IFERROR(__xludf.DUMMYFUNCTION("IMPORTRANGE(""https://docs.google.com/spreadsheets/d/1MeEWN-I1oV_STSDYn1IFDPWt_1FKiwhDph83XaGc0o0/edit?usp=sharing"",""งบพรบ!FB85"")"),434800)</f>
        <v>434800</v>
      </c>
      <c r="N350" s="93">
        <f ca="1">IFERROR(__xludf.DUMMYFUNCTION("IMPORTRANGE(""https://docs.google.com/spreadsheets/d/1MeEWN-I1oV_STSDYn1IFDPWt_1FKiwhDph83XaGc0o0/edit?usp=sharing"",""งบพรบ!FD85"")"),304049.4)</f>
        <v>304049.40000000002</v>
      </c>
      <c r="O350" s="93">
        <f t="shared" ca="1" si="156"/>
        <v>52.997978037301735</v>
      </c>
      <c r="P350" s="93">
        <f t="shared" ca="1" si="157"/>
        <v>69.928564857405718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36</v>
      </c>
      <c r="K355" s="466">
        <f ca="1">IF(I355&gt;0,J355*100/I355,0)</f>
        <v>60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IFERROR(__xludf.DUMMYFUNCTION("IMPORTRANGE(""https://docs.google.com/spreadsheets/d/1XWAQStnk-4SwqDmLtmXYiTMKHgktTP8We1SCoS47DrQ/edit?usp=sharing"",""จัดที่ดิน!W85"")"),70)</f>
        <v>70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IFERROR(__xludf.DUMMYFUNCTION("IMPORTRANGE(""https://docs.google.com/spreadsheets/d/1XWAQStnk-4SwqDmLtmXYiTMKHgktTP8We1SCoS47DrQ/edit?usp=sharing"",""จัดที่ดิน!X85"")"),378.45)</f>
        <v>378.45</v>
      </c>
      <c r="K359" s="498">
        <f t="shared" ca="1" si="161"/>
        <v>84.1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IFERROR(__xludf.DUMMYFUNCTION("IMPORTRANGE(""https://docs.google.com/spreadsheets/d/1XWAQStnk-4SwqDmLtmXYiTMKHgktTP8We1SCoS47DrQ/edit?usp=sharing"",""จัดที่ดิน!Y85"")"),53)</f>
        <v>53</v>
      </c>
      <c r="K360" s="498">
        <f t="shared" ca="1" si="161"/>
        <v>88.333333333333329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IFERROR(__xludf.DUMMYFUNCTION("IMPORTRANGE(""https://docs.google.com/spreadsheets/d/1XWAQStnk-4SwqDmLtmXYiTMKHgktTP8We1SCoS47DrQ/edit?usp=sharing"",""จัดที่ดิน!Z85"")"),255.94)</f>
        <v>255.94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IFERROR(__xludf.DUMMYFUNCTION("IMPORTRANGE(""https://docs.google.com/spreadsheets/d/1XWAQStnk-4SwqDmLtmXYiTMKHgktTP8We1SCoS47DrQ/edit?usp=sharing"",""จัดที่ดิน!AA85"")"),36)</f>
        <v>36</v>
      </c>
      <c r="K362" s="498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IFERROR(__xludf.DUMMYFUNCTION("IMPORTRANGE(""https://docs.google.com/spreadsheets/d/1XWAQStnk-4SwqDmLtmXYiTMKHgktTP8We1SCoS47DrQ/edit?usp=sharing"",""จัดที่ดิน!AB85"")"),187.69)</f>
        <v>187.69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98</v>
      </c>
      <c r="K364" s="480">
        <f t="shared" ca="1" si="161"/>
        <v>89.090909090909093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17</v>
      </c>
      <c r="K365" s="492">
        <f t="shared" ca="1" si="161"/>
        <v>56.666666666666664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IFERROR(__xludf.DUMMYFUNCTION("IMPORTRANGE(""https://docs.google.com/spreadsheets/d/1XWAQStnk-4SwqDmLtmXYiTMKHgktTP8We1SCoS47DrQ/edit?usp=sharing"",""จัดที่ดิน!E85"")"),50)</f>
        <v>50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IFERROR(__xludf.DUMMYFUNCTION("IMPORTRANGE(""https://docs.google.com/spreadsheets/d/1XWAQStnk-4SwqDmLtmXYiTMKHgktTP8We1SCoS47DrQ/edit?usp=sharing"",""จัดที่ดิน!F85"")"),303.3)</f>
        <v>303.3</v>
      </c>
      <c r="K369" s="498">
        <f t="shared" ca="1" si="163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IFERROR(__xludf.DUMMYFUNCTION("IMPORTRANGE(""https://docs.google.com/spreadsheets/d/1XWAQStnk-4SwqDmLtmXYiTMKHgktTP8We1SCoS47DrQ/edit?usp=sharing"",""จัดที่ดิน!G85"")"),35)</f>
        <v>35</v>
      </c>
      <c r="K370" s="498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IFERROR(__xludf.DUMMYFUNCTION("IMPORTRANGE(""https://docs.google.com/spreadsheets/d/1XWAQStnk-4SwqDmLtmXYiTMKHgktTP8We1SCoS47DrQ/edit?usp=sharing"",""จัดที่ดิน!H85"")"),190.66)</f>
        <v>190.66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IFERROR(__xludf.DUMMYFUNCTION("IMPORTRANGE(""https://docs.google.com/spreadsheets/d/1XWAQStnk-4SwqDmLtmXYiTMKHgktTP8We1SCoS47DrQ/edit?usp=sharing"",""จัดที่ดิน!I85"")"),17)</f>
        <v>17</v>
      </c>
      <c r="K372" s="498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IFERROR(__xludf.DUMMYFUNCTION("IMPORTRANGE(""https://docs.google.com/spreadsheets/d/1XWAQStnk-4SwqDmLtmXYiTMKHgktTP8We1SCoS47DrQ/edit?usp=sharing"",""จัดที่ดิน!J85"")"),113.42)</f>
        <v>113.42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81</v>
      </c>
      <c r="K374" s="492">
        <f t="shared" ca="1" si="163"/>
        <v>101.25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IFERROR(__xludf.DUMMYFUNCTION("IMPORTRANGE(""https://docs.google.com/spreadsheets/d/1XWAQStnk-4SwqDmLtmXYiTMKHgktTP8We1SCoS47DrQ/edit?usp=sharing"",""จัดที่ดิน!AI85"")"),75.15)</f>
        <v>75.150000000000006</v>
      </c>
      <c r="K378" s="498">
        <f t="shared" ca="1" si="164"/>
        <v>50.100000000000009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IFERROR(__xludf.DUMMYFUNCTION("IMPORTRANGE(""https://docs.google.com/spreadsheets/d/1XWAQStnk-4SwqDmLtmXYiTMKHgktTP8We1SCoS47DrQ/edit?usp=sharing"",""จัดที่ดิน!AJ85"")"),93)</f>
        <v>93</v>
      </c>
      <c r="K379" s="498">
        <f t="shared" ca="1" si="164"/>
        <v>116.25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IFERROR(__xludf.DUMMYFUNCTION("IMPORTRANGE(""https://docs.google.com/spreadsheets/d/1XWAQStnk-4SwqDmLtmXYiTMKHgktTP8We1SCoS47DrQ/edit?usp=sharing"",""จัดที่ดิน!AK85"")"),1205.93)</f>
        <v>1205.93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IFERROR(__xludf.DUMMYFUNCTION("IMPORTRANGE(""https://docs.google.com/spreadsheets/d/1XWAQStnk-4SwqDmLtmXYiTMKHgktTP8We1SCoS47DrQ/edit?usp=sharing"",""จัดที่ดิน!AL85"")"),81)</f>
        <v>81</v>
      </c>
      <c r="K381" s="498">
        <f t="shared" ca="1" si="164"/>
        <v>101.25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IFERROR(__xludf.DUMMYFUNCTION("IMPORTRANGE(""https://docs.google.com/spreadsheets/d/1XWAQStnk-4SwqDmLtmXYiTMKHgktTP8We1SCoS47DrQ/edit?usp=sharing"",""จัดที่ดิน!AM85"")"),888.24)</f>
        <v>888.24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418904.89999999997</v>
      </c>
      <c r="O414" s="553">
        <f ca="1">IF(L414&gt;0,N414*100/L414,0)</f>
        <v>24.641783599552465</v>
      </c>
      <c r="P414" s="553">
        <f ca="1">IF(M414&gt;0,N414*100/M414,0)</f>
        <v>24.641783599552465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42003.18</v>
      </c>
      <c r="O419" s="155">
        <f t="shared" ref="O419:O424" ca="1" si="185">IF(L419&gt;0,N419*100/L419,0)</f>
        <v>63.105739182692311</v>
      </c>
      <c r="P419" s="155">
        <f t="shared" ref="P419:P424" ca="1" si="186">IF(M419&gt;0,N419*100/M419,0)</f>
        <v>63.105739182692311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42003.18</v>
      </c>
      <c r="O421" s="93">
        <f t="shared" ca="1" si="185"/>
        <v>63.105739182692311</v>
      </c>
      <c r="P421" s="93">
        <f t="shared" ca="1" si="186"/>
        <v>63.105739182692311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42003.18</v>
      </c>
      <c r="O422" s="498">
        <f t="shared" ca="1" si="185"/>
        <v>63.105739182692311</v>
      </c>
      <c r="P422" s="498">
        <f t="shared" ca="1" si="186"/>
        <v>63.105739182692311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42003.18</v>
      </c>
      <c r="O424" s="93">
        <f t="shared" ca="1" si="185"/>
        <v>63.105739182692311</v>
      </c>
      <c r="P424" s="93">
        <f t="shared" ca="1" si="186"/>
        <v>63.105739182692311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270994.71999999997</v>
      </c>
      <c r="O467" s="195">
        <f t="shared" ref="O467:O472" ca="1" si="207">IF(L467&gt;0,N467*100/L467,0)</f>
        <v>23.104516296248296</v>
      </c>
      <c r="P467" s="195">
        <f t="shared" ref="P467:P472" ca="1" si="208">IF(M467&gt;0,N467*100/M467,0)</f>
        <v>23.104516296248296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270994.71999999997</v>
      </c>
      <c r="O469" s="93">
        <f t="shared" ca="1" si="207"/>
        <v>23.104516296248296</v>
      </c>
      <c r="P469" s="93">
        <f t="shared" ca="1" si="208"/>
        <v>23.104516296248296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270994.71999999997</v>
      </c>
      <c r="O470" s="498">
        <f t="shared" ca="1" si="207"/>
        <v>23.104516296248296</v>
      </c>
      <c r="P470" s="498">
        <f t="shared" ca="1" si="208"/>
        <v>23.104516296248296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270994.71999999997</v>
      </c>
      <c r="O472" s="93">
        <f t="shared" ca="1" si="207"/>
        <v>23.104516296248296</v>
      </c>
      <c r="P472" s="93">
        <f t="shared" ca="1" si="208"/>
        <v>23.104516296248296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78000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31509.72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IFERROR(__xludf.DUMMYFUNCTION("IMPORTRANGE(""https://docs.google.com/spreadsheets/d/1QqKyyYR6Q21VydFLVH3TRQUabQu_ym0Zz7PgGX0-kHA/edit?usp=sharing"",""แผน!GU85"")"),0)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79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79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79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79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5413.65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IFERROR(__xludf.DUMMYFUNCTION("IMPORTRANGE(""https://docs.google.com/spreadsheets/d/1QqKyyYR6Q21VydFLVH3TRQUabQu_ym0Zz7PgGX0-kHA/edit?usp=sharing"",""แผน!HL85"")"),0)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IFERROR(__xludf.DUMMYFUNCTION("IMPORTRANGE(""https://docs.google.com/spreadsheets/d/1QqKyyYR6Q21VydFLVH3TRQUabQu_ym0Zz7PgGX0-kHA/edit?usp=sharing"",""แผน!HK85"")"),0)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26440</v>
      </c>
      <c r="O629" s="195">
        <f t="shared" ref="O629:O634" ca="1" si="264">IF(L629&gt;0,N629*100/L629,0)</f>
        <v>16.117037488570556</v>
      </c>
      <c r="P629" s="195">
        <f t="shared" ref="P629:P634" ca="1" si="265">IF(M629&gt;0,N629*100/M629,0)</f>
        <v>16.117037488570556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26440</v>
      </c>
      <c r="O631" s="93">
        <f t="shared" ca="1" si="264"/>
        <v>16.117037488570556</v>
      </c>
      <c r="P631" s="93">
        <f t="shared" ca="1" si="265"/>
        <v>16.117037488570556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26440</v>
      </c>
      <c r="O632" s="498">
        <f t="shared" ca="1" si="264"/>
        <v>16.117037488570556</v>
      </c>
      <c r="P632" s="498">
        <f t="shared" ca="1" si="265"/>
        <v>16.117037488570556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26440</v>
      </c>
      <c r="O634" s="93">
        <f t="shared" ca="1" si="264"/>
        <v>16.117037488570556</v>
      </c>
      <c r="P634" s="93">
        <f t="shared" ca="1" si="265"/>
        <v>16.117037488570556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26440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IFERROR(__xludf.DUMMYFUNCTION("IMPORTRANGE(""https://docs.google.com/spreadsheets/d/1XWAQStnk-4SwqDmLtmXYiTMKHgktTP8We1SCoS47DrQ/edit?usp=sharing"",""จัดที่ดิน!AS85"")"),3)</f>
        <v>3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IFERROR(__xludf.DUMMYFUNCTION("IMPORTRANGE(""https://docs.google.com/spreadsheets/d/1XWAQStnk-4SwqDmLtmXYiTMKHgktTP8We1SCoS47DrQ/edit?usp=sharing"",""จัดที่ดิน!AW85"")"),1)</f>
        <v>1</v>
      </c>
      <c r="K649" s="163">
        <f t="shared" ca="1" si="271"/>
        <v>14.285714285714286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IFERROR(__xludf.DUMMYFUNCTION("IMPORTRANGE(""https://docs.google.com/spreadsheets/d/1XWAQStnk-4SwqDmLtmXYiTMKHgktTP8We1SCoS47DrQ/edit?usp=sharing"",""จัดที่ดิน!AX85"")"),2.04)</f>
        <v>2.04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IFERROR(__xludf.DUMMYFUNCTION("IMPORTRANGE(""https://docs.google.com/spreadsheets/d/1QqKyyYR6Q21VydFLVH3TRQUabQu_ym0Zz7PgGX0-kHA/edit?usp=sharing"",""แผน!IE85"")"),0)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IFERROR(__xludf.DUMMYFUNCTION("IMPORTRANGE(""https://docs.google.com/spreadsheets/d/1QqKyyYR6Q21VydFLVH3TRQUabQu_ym0Zz7PgGX0-kHA/edit?usp=sharing"",""แผน!IH85"")"),0)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IFERROR(__xludf.DUMMYFUNCTION("IMPORTRANGE(""https://docs.google.com/spreadsheets/d/1QqKyyYR6Q21VydFLVH3TRQUabQu_ym0Zz7PgGX0-kHA/edit?usp=sharing"",""แผน!IK85"")"),0)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IFERROR(__xludf.DUMMYFUNCTION("IMPORTRANGE(""https://docs.google.com/spreadsheets/d/1QqKyyYR6Q21VydFLVH3TRQUabQu_ym0Zz7PgGX0-kHA/edit?usp=sharing"",""แผน!IP85"")"),0)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IFERROR(__xludf.DUMMYFUNCTION("IMPORTRANGE(""https://docs.google.com/spreadsheets/d/19vJNZY_5yjcGF2XGBMNZRCAIB0Kwfpjp8YEOfu-bneM/edit?usp=sharing"",""งานกองทุน!F85"")"),508124.43)</f>
        <v>508124.43</v>
      </c>
      <c r="K821" s="498">
        <f t="shared" ref="K821:K828" ca="1" si="335">IF(I821&gt;0,J821*100/I821,0)</f>
        <v>41.705370525085677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IFERROR(__xludf.DUMMYFUNCTION("IMPORTRANGE(""https://docs.google.com/spreadsheets/d/19vJNZY_5yjcGF2XGBMNZRCAIB0Kwfpjp8YEOfu-bneM/edit?usp=sharing"",""งานกองทุน!E85"")"),51)</f>
        <v>51</v>
      </c>
      <c r="K822" s="498">
        <f t="shared" ca="1" si="335"/>
        <v>41.803278688524593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IFERROR(__xludf.DUMMYFUNCTION("IMPORTRANGE(""https://docs.google.com/spreadsheets/d/19vJNZY_5yjcGF2XGBMNZRCAIB0Kwfpjp8YEOfu-bneM/edit?usp=sharing"",""งานกองทุน!K85"")"),354758.42)</f>
        <v>354758.42</v>
      </c>
      <c r="K823" s="498">
        <f t="shared" ca="1" si="335"/>
        <v>17.330100581369919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IFERROR(__xludf.DUMMYFUNCTION("IMPORTRANGE(""https://docs.google.com/spreadsheets/d/19vJNZY_5yjcGF2XGBMNZRCAIB0Kwfpjp8YEOfu-bneM/edit?usp=sharing"",""งานกองทุน!J85"")"),45)</f>
        <v>45</v>
      </c>
      <c r="K824" s="498">
        <f t="shared" ca="1" si="335"/>
        <v>36.29032258064516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F1A4-B91F-4B23-91EB-D0893FCAE42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8554687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352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4733616</v>
      </c>
      <c r="N8" s="22">
        <f t="shared" ca="1" si="0"/>
        <v>3473867.9000000004</v>
      </c>
      <c r="O8" s="22">
        <f t="shared" ref="O8:O16" ca="1" si="1">IF(L8&gt;0,N8*100/L8,0)</f>
        <v>65.979356830652065</v>
      </c>
      <c r="P8" s="22">
        <f t="shared" ref="P8:P16" ca="1" si="2">IF(M8&gt;0,N8*100/M8,0)</f>
        <v>73.387192792993787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4733616</v>
      </c>
      <c r="N10" s="30">
        <f t="shared" ca="1" si="3"/>
        <v>3473867.9000000004</v>
      </c>
      <c r="O10" s="30">
        <f t="shared" ca="1" si="1"/>
        <v>65.979356830652065</v>
      </c>
      <c r="P10" s="30">
        <f t="shared" ca="1" si="2"/>
        <v>73.387192792993787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4562916</v>
      </c>
      <c r="N11" s="498">
        <f t="shared" ca="1" si="4"/>
        <v>3303167.9000000004</v>
      </c>
      <c r="O11" s="498">
        <f t="shared" ca="1" si="1"/>
        <v>64.83941038590936</v>
      </c>
      <c r="P11" s="498">
        <f t="shared" ca="1" si="2"/>
        <v>72.391600020688543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4562916</v>
      </c>
      <c r="N13" s="93">
        <f t="shared" ca="1" si="5"/>
        <v>3303167.9000000004</v>
      </c>
      <c r="O13" s="93">
        <f t="shared" ca="1" si="1"/>
        <v>64.83941038590936</v>
      </c>
      <c r="P13" s="93">
        <f t="shared" ca="1" si="2"/>
        <v>72.391600020688543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2851263</v>
      </c>
      <c r="N18" s="22">
        <f t="shared" ca="1" si="8"/>
        <v>2454758.2000000002</v>
      </c>
      <c r="O18" s="22">
        <f t="shared" ref="O18:O26" ca="1" si="9">IF(L18&gt;0,N18*100/L18,0)</f>
        <v>72.56737014186767</v>
      </c>
      <c r="P18" s="22">
        <f t="shared" ref="P18:P26" ca="1" si="10">IF(M18&gt;0,N18*100/M18,0)</f>
        <v>86.093713557816315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2851263</v>
      </c>
      <c r="N20" s="30">
        <f t="shared" ca="1" si="11"/>
        <v>2454758.2000000002</v>
      </c>
      <c r="O20" s="30">
        <f t="shared" ca="1" si="9"/>
        <v>72.56737014186767</v>
      </c>
      <c r="P20" s="30">
        <f t="shared" ca="1" si="10"/>
        <v>86.093713557816315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2680563</v>
      </c>
      <c r="N21" s="498">
        <f t="shared" ca="1" si="12"/>
        <v>2284058.2000000002</v>
      </c>
      <c r="O21" s="498">
        <f t="shared" ca="1" si="9"/>
        <v>71.109491505372006</v>
      </c>
      <c r="P21" s="498">
        <f t="shared" ca="1" si="10"/>
        <v>85.208152168033365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2680563</v>
      </c>
      <c r="N23" s="93">
        <f t="shared" ca="1" si="13"/>
        <v>2284058.2000000002</v>
      </c>
      <c r="O23" s="93">
        <f t="shared" ca="1" si="9"/>
        <v>71.109491505372006</v>
      </c>
      <c r="P23" s="93">
        <f t="shared" ca="1" si="10"/>
        <v>85.208152168033365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1019109.7</v>
      </c>
      <c r="O28" s="22">
        <f t="shared" ref="O28:O37" ca="1" si="17">IF(L28&gt;0,N28*100/L28,0)</f>
        <v>54.140201120618713</v>
      </c>
      <c r="P28" s="22">
        <f t="shared" ref="P28:P37" ca="1" si="18">IF(M28&gt;0,N28*100/M28,0)</f>
        <v>54.140201120618713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1019109.7</v>
      </c>
      <c r="O30" s="30">
        <f t="shared" ca="1" si="17"/>
        <v>54.140201120618713</v>
      </c>
      <c r="P30" s="30">
        <f t="shared" ca="1" si="18"/>
        <v>54.140201120618713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1019109.7</v>
      </c>
      <c r="O31" s="498">
        <f t="shared" ca="1" si="17"/>
        <v>54.140201120618713</v>
      </c>
      <c r="P31" s="498">
        <f t="shared" ca="1" si="18"/>
        <v>54.140201120618713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1019109.7</v>
      </c>
      <c r="O33" s="93">
        <f t="shared" ca="1" si="17"/>
        <v>54.140201120618713</v>
      </c>
      <c r="P33" s="93">
        <f t="shared" ca="1" si="18"/>
        <v>54.140201120618713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3382730</v>
      </c>
      <c r="M37" s="859">
        <f t="shared" ca="1" si="24"/>
        <v>2851263</v>
      </c>
      <c r="N37" s="859">
        <f t="shared" ca="1" si="24"/>
        <v>2454758.2000000002</v>
      </c>
      <c r="O37" s="859">
        <f t="shared" ca="1" si="17"/>
        <v>72.56737014186767</v>
      </c>
      <c r="P37" s="859">
        <f t="shared" ca="1" si="18"/>
        <v>86.093713557816315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600868</v>
      </c>
      <c r="N41" s="85">
        <f t="shared" ca="1" si="25"/>
        <v>466737</v>
      </c>
      <c r="O41" s="85">
        <f t="shared" ref="O41:O49" ca="1" si="26">IF(L41&gt;0,N41*100/L41,0)</f>
        <v>79.000846310088022</v>
      </c>
      <c r="P41" s="85">
        <f t="shared" ref="P41:P49" ca="1" si="27">IF(M41&gt;0,N41*100/M41,0)</f>
        <v>77.677127089477224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600868</v>
      </c>
      <c r="N43" s="92">
        <f t="shared" ca="1" si="28"/>
        <v>466737</v>
      </c>
      <c r="O43" s="92">
        <f t="shared" ca="1" si="26"/>
        <v>79.000846310088022</v>
      </c>
      <c r="P43" s="92">
        <f t="shared" ca="1" si="27"/>
        <v>77.677127089477224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600868</v>
      </c>
      <c r="N44" s="498">
        <f t="shared" ca="1" si="29"/>
        <v>466737</v>
      </c>
      <c r="O44" s="498">
        <f t="shared" ca="1" si="26"/>
        <v>79.000846310088022</v>
      </c>
      <c r="P44" s="498">
        <f t="shared" ca="1" si="27"/>
        <v>77.677127089477224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IFERROR(__xludf.DUMMYFUNCTION("IMPORTRANGE(""https://docs.google.com/spreadsheets/d/1MeEWN-I1oV_STSDYn1IFDPWt_1FKiwhDph83XaGc0o0/edit?usp=sharing"",""งบพรบ!R86"")"),600868)</f>
        <v>600868</v>
      </c>
      <c r="N46" s="93">
        <f ca="1">IFERROR(__xludf.DUMMYFUNCTION("IMPORTRANGE(""https://docs.google.com/spreadsheets/d/1MeEWN-I1oV_STSDYn1IFDPWt_1FKiwhDph83XaGc0o0/edit?usp=sharing"",""งบพรบ!T86"")"),466737)</f>
        <v>466737</v>
      </c>
      <c r="O46" s="93">
        <f t="shared" ca="1" si="26"/>
        <v>79.000846310088022</v>
      </c>
      <c r="P46" s="93">
        <f t="shared" ca="1" si="27"/>
        <v>77.677127089477224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545500</v>
      </c>
      <c r="N53" s="116">
        <f t="shared" ca="1" si="31"/>
        <v>522823.03</v>
      </c>
      <c r="O53" s="116">
        <f t="shared" ref="O53:O61" ca="1" si="32">IF(L53&gt;0,N53*100/L53,0)</f>
        <v>73.980901372576767</v>
      </c>
      <c r="P53" s="116">
        <f t="shared" ref="P53:P61" ca="1" si="33">IF(M53&gt;0,N53*100/M53,0)</f>
        <v>95.842901924839595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545500</v>
      </c>
      <c r="N55" s="123">
        <f t="shared" ca="1" si="34"/>
        <v>522823.03</v>
      </c>
      <c r="O55" s="123">
        <f t="shared" ca="1" si="32"/>
        <v>73.980901372576767</v>
      </c>
      <c r="P55" s="123">
        <f t="shared" ca="1" si="33"/>
        <v>95.842901924839595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515600</v>
      </c>
      <c r="N56" s="498">
        <f t="shared" ca="1" si="35"/>
        <v>492923.03</v>
      </c>
      <c r="O56" s="498">
        <f t="shared" ca="1" si="32"/>
        <v>72.831416962174941</v>
      </c>
      <c r="P56" s="498">
        <f t="shared" ca="1" si="33"/>
        <v>95.60182893716059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IFERROR(__xludf.DUMMYFUNCTION("IMPORTRANGE(""https://docs.google.com/spreadsheets/d/1MeEWN-I1oV_STSDYn1IFDPWt_1FKiwhDph83XaGc0o0/edit?usp=sharing"",""งบพรบ!AB86"")"),515600)</f>
        <v>515600</v>
      </c>
      <c r="N58" s="93">
        <f ca="1">IFERROR(__xludf.DUMMYFUNCTION("IMPORTRANGE(""https://docs.google.com/spreadsheets/d/1MeEWN-I1oV_STSDYn1IFDPWt_1FKiwhDph83XaGc0o0/edit?usp=sharing"",""งบพรบ!AD86"")"),492923.03)</f>
        <v>492923.03</v>
      </c>
      <c r="O58" s="93">
        <f t="shared" ca="1" si="32"/>
        <v>72.831416962174941</v>
      </c>
      <c r="P58" s="93">
        <f t="shared" ca="1" si="33"/>
        <v>95.60182893716059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440850</v>
      </c>
      <c r="N132" s="155">
        <f t="shared" ca="1" si="69"/>
        <v>406789</v>
      </c>
      <c r="O132" s="155">
        <f t="shared" ref="O132:O140" ca="1" si="70">IF(L132&gt;0,N132*100/L132,0)</f>
        <v>74.838608788439075</v>
      </c>
      <c r="P132" s="155">
        <f t="shared" ref="P132:P140" ca="1" si="71">IF(M132&gt;0,N132*100/M132,0)</f>
        <v>92.273789270727008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440850</v>
      </c>
      <c r="N134" s="93">
        <f t="shared" ca="1" si="72"/>
        <v>406789</v>
      </c>
      <c r="O134" s="93">
        <f t="shared" ca="1" si="70"/>
        <v>74.838608788439075</v>
      </c>
      <c r="P134" s="93">
        <f t="shared" ca="1" si="71"/>
        <v>92.273789270727008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337850</v>
      </c>
      <c r="N135" s="498">
        <f t="shared" ca="1" si="73"/>
        <v>303789</v>
      </c>
      <c r="O135" s="498">
        <f t="shared" ca="1" si="70"/>
        <v>68.955975984837309</v>
      </c>
      <c r="P135" s="498">
        <f t="shared" ca="1" si="71"/>
        <v>89.918306940950131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IFERROR(__xludf.DUMMYFUNCTION("IMPORTRANGE(""https://docs.google.com/spreadsheets/d/1MeEWN-I1oV_STSDYn1IFDPWt_1FKiwhDph83XaGc0o0/edit?usp=sharing"",""งบพรบ!BP86"")"),337850)</f>
        <v>337850</v>
      </c>
      <c r="N137" s="93">
        <f ca="1">IFERROR(__xludf.DUMMYFUNCTION("IMPORTRANGE(""https://docs.google.com/spreadsheets/d/1MeEWN-I1oV_STSDYn1IFDPWt_1FKiwhDph83XaGc0o0/edit?usp=sharing"",""งบพรบ!BR86"")"),303789)</f>
        <v>303789</v>
      </c>
      <c r="O137" s="93">
        <f t="shared" ca="1" si="70"/>
        <v>68.955975984837309</v>
      </c>
      <c r="P137" s="93">
        <f t="shared" ca="1" si="71"/>
        <v>89.918306940950131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44625</v>
      </c>
      <c r="O165" s="155">
        <f t="shared" ref="O165:O173" ca="1" si="85">IF(L165&gt;0,N165*100/L165,0)</f>
        <v>185.43527945148557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44625</v>
      </c>
      <c r="O167" s="93">
        <f t="shared" ca="1" si="85"/>
        <v>185.43527945148557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44625</v>
      </c>
      <c r="O168" s="498">
        <f t="shared" ca="1" si="85"/>
        <v>185.43527945148557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IFERROR(__xludf.DUMMYFUNCTION("IMPORTRANGE(""https://docs.google.com/spreadsheets/d/1MeEWN-I1oV_STSDYn1IFDPWt_1FKiwhDph83XaGc0o0/edit?usp=sharing"",""งบพรบ!CL86"")"),44625)</f>
        <v>44625</v>
      </c>
      <c r="O170" s="93">
        <f t="shared" ca="1" si="85"/>
        <v>185.43527945148557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170500</v>
      </c>
      <c r="N181" s="155">
        <f t="shared" ca="1" si="92"/>
        <v>139480</v>
      </c>
      <c r="O181" s="155">
        <f t="shared" ref="O181:O189" ca="1" si="93">IF(L181&gt;0,N181*100/L181,0)</f>
        <v>79.070294784580497</v>
      </c>
      <c r="P181" s="155">
        <f t="shared" ref="P181:P189" ca="1" si="94">IF(M181&gt;0,N181*100/M181,0)</f>
        <v>81.806451612903231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170500</v>
      </c>
      <c r="N183" s="93">
        <f t="shared" ca="1" si="95"/>
        <v>139480</v>
      </c>
      <c r="O183" s="93">
        <f t="shared" ca="1" si="93"/>
        <v>79.070294784580497</v>
      </c>
      <c r="P183" s="93">
        <f t="shared" ca="1" si="94"/>
        <v>81.806451612903231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170500</v>
      </c>
      <c r="N184" s="498">
        <f t="shared" ca="1" si="96"/>
        <v>139480</v>
      </c>
      <c r="O184" s="498">
        <f t="shared" ca="1" si="93"/>
        <v>79.070294784580497</v>
      </c>
      <c r="P184" s="498">
        <f t="shared" ca="1" si="94"/>
        <v>81.806451612903231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IFERROR(__xludf.DUMMYFUNCTION("IMPORTRANGE(""https://docs.google.com/spreadsheets/d/1MeEWN-I1oV_STSDYn1IFDPWt_1FKiwhDph83XaGc0o0/edit?usp=sharing"",""งบพรบ!CT86"")"),170500)</f>
        <v>170500</v>
      </c>
      <c r="N186" s="93">
        <f ca="1">IFERROR(__xludf.DUMMYFUNCTION("IMPORTRANGE(""https://docs.google.com/spreadsheets/d/1MeEWN-I1oV_STSDYn1IFDPWt_1FKiwhDph83XaGc0o0/edit?usp=sharing"",""งบพรบ!CV86"")"),139480)</f>
        <v>139480</v>
      </c>
      <c r="O186" s="93">
        <f t="shared" ca="1" si="93"/>
        <v>79.070294784580497</v>
      </c>
      <c r="P186" s="93">
        <f t="shared" ca="1" si="94"/>
        <v>81.806451612903231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2980</v>
      </c>
      <c r="O191" s="155">
        <f ca="1">IF(L191&gt;0,N191*100/L191,0)</f>
        <v>49.666666666666664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45000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5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5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56500</v>
      </c>
      <c r="O209" s="155">
        <f ca="1">IF(L209&gt;0,N209*100/L209,0)</f>
        <v>57.653061224489797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5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5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IFERROR(__xludf.DUMMYFUNCTION("IMPORTRANGE(""https://docs.google.com/spreadsheets/d/1QqKyyYR6Q21VydFLVH3TRQUabQu_ym0Zz7PgGX0-kHA/edit?usp=sharing"",""แผน!EB86"")"),0)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59400</v>
      </c>
      <c r="O298" s="155">
        <f t="shared" ref="O298:O306" ca="1" si="136">IF(L298&gt;0,N298*100/L298,0)</f>
        <v>72.087378640776706</v>
      </c>
      <c r="P298" s="155">
        <f t="shared" ref="P298:P306" ca="1" si="137">IF(M298&gt;0,N298*100/M298,0)</f>
        <v>72.087378640776706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59400</v>
      </c>
      <c r="O300" s="93">
        <f t="shared" ca="1" si="136"/>
        <v>72.087378640776706</v>
      </c>
      <c r="P300" s="93">
        <f t="shared" ca="1" si="137"/>
        <v>72.087378640776706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59400</v>
      </c>
      <c r="O301" s="498">
        <f t="shared" ca="1" si="136"/>
        <v>72.087378640776706</v>
      </c>
      <c r="P301" s="498">
        <f t="shared" ca="1" si="137"/>
        <v>72.087378640776706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IFERROR(__xludf.DUMMYFUNCTION("IMPORTRANGE(""https://docs.google.com/spreadsheets/d/1MeEWN-I1oV_STSDYn1IFDPWt_1FKiwhDph83XaGc0o0/edit?usp=sharing"",""งบพรบ!DZ86"")"),59400)</f>
        <v>59400</v>
      </c>
      <c r="O303" s="93">
        <f t="shared" ca="1" si="136"/>
        <v>72.087378640776706</v>
      </c>
      <c r="P303" s="93">
        <f t="shared" ca="1" si="137"/>
        <v>72.087378640776706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218500</v>
      </c>
      <c r="N315" s="155">
        <f t="shared" ca="1" si="143"/>
        <v>179992</v>
      </c>
      <c r="O315" s="155">
        <f t="shared" ref="O315:O323" ca="1" si="144">IF(L315&gt;0,N315*100/L315,0)</f>
        <v>60.808108108108108</v>
      </c>
      <c r="P315" s="155">
        <f t="shared" ref="P315:P323" ca="1" si="145">IF(M315&gt;0,N315*100/M315,0)</f>
        <v>82.376201372997713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218500</v>
      </c>
      <c r="N317" s="93">
        <f t="shared" ca="1" si="146"/>
        <v>179992</v>
      </c>
      <c r="O317" s="93">
        <f t="shared" ca="1" si="144"/>
        <v>60.808108108108108</v>
      </c>
      <c r="P317" s="93">
        <f t="shared" ca="1" si="145"/>
        <v>82.376201372997713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218500</v>
      </c>
      <c r="N318" s="498">
        <f t="shared" ca="1" si="147"/>
        <v>179992</v>
      </c>
      <c r="O318" s="498">
        <f t="shared" ca="1" si="144"/>
        <v>60.808108108108108</v>
      </c>
      <c r="P318" s="498">
        <f t="shared" ca="1" si="145"/>
        <v>82.376201372997713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IFERROR(__xludf.DUMMYFUNCTION("IMPORTRANGE(""https://docs.google.com/spreadsheets/d/1MeEWN-I1oV_STSDYn1IFDPWt_1FKiwhDph83XaGc0o0/edit?usp=sharing"",""งบพรบ!EH86"")"),218500)</f>
        <v>218500</v>
      </c>
      <c r="N320" s="93">
        <f ca="1">IFERROR(__xludf.DUMMYFUNCTION("IMPORTRANGE(""https://docs.google.com/spreadsheets/d/1MeEWN-I1oV_STSDYn1IFDPWt_1FKiwhDph83XaGc0o0/edit?usp=sharing"",""งบพรบ!EJ86"")"),179992)</f>
        <v>179992</v>
      </c>
      <c r="O320" s="93">
        <f t="shared" ca="1" si="144"/>
        <v>60.808108108108108</v>
      </c>
      <c r="P320" s="93">
        <f t="shared" ca="1" si="145"/>
        <v>82.376201372997713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3051</v>
      </c>
      <c r="K327" s="446">
        <f ca="1">IF(I327&gt;0,J327*100/I327,0)</f>
        <v>234.69230769230768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100812</v>
      </c>
      <c r="O328" s="155">
        <f t="shared" ref="O328:O336" ca="1" si="150">IF(L328&gt;0,N328*100/L328,0)</f>
        <v>60.00714285714286</v>
      </c>
      <c r="P328" s="155">
        <f t="shared" ref="P328:P336" ca="1" si="151">IF(M328&gt;0,N328*100/M328,0)</f>
        <v>78.452918287937749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100812</v>
      </c>
      <c r="O330" s="93">
        <f t="shared" ca="1" si="150"/>
        <v>60.00714285714286</v>
      </c>
      <c r="P330" s="93">
        <f t="shared" ca="1" si="151"/>
        <v>78.452918287937749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100812</v>
      </c>
      <c r="O331" s="498">
        <f t="shared" ca="1" si="150"/>
        <v>60.00714285714286</v>
      </c>
      <c r="P331" s="498">
        <f t="shared" ca="1" si="151"/>
        <v>78.452918287937749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IFERROR(__xludf.DUMMYFUNCTION("IMPORTRANGE(""https://docs.google.com/spreadsheets/d/1MeEWN-I1oV_STSDYn1IFDPWt_1FKiwhDph83XaGc0o0/edit?usp=sharing"",""งบพรบ!ER86"")"),128500)</f>
        <v>128500</v>
      </c>
      <c r="N333" s="93">
        <f ca="1">IFERROR(__xludf.DUMMYFUNCTION("IMPORTRANGE(""https://docs.google.com/spreadsheets/d/1MeEWN-I1oV_STSDYn1IFDPWt_1FKiwhDph83XaGc0o0/edit?usp=sharing"",""งบพรบ!ET86"")"),100812)</f>
        <v>100812</v>
      </c>
      <c r="O333" s="93">
        <f t="shared" ca="1" si="150"/>
        <v>60.00714285714286</v>
      </c>
      <c r="P333" s="93">
        <f t="shared" ca="1" si="151"/>
        <v>78.452918287937749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IFERROR(__xludf.DUMMYFUNCTION("IMPORTRANGE(""https://docs.google.com/spreadsheets/d/1kVcqe37tkHyjCSG3S0O1AXqVkqjo8mSIZil3BcpIysc/edit?usp=sharing"",""ศูนย์!D86"")"),2889)</f>
        <v>2889</v>
      </c>
      <c r="K338" s="498">
        <f ca="1">IF(I338&gt;0,J338*100/I338,0)</f>
        <v>222.23076923076923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IFERROR(__xludf.DUMMYFUNCTION("IMPORTRANGE(""https://docs.google.com/spreadsheets/d/1kVcqe37tkHyjCSG3S0O1AXqVkqjo8mSIZil3BcpIysc/edit?usp=sharing"",""ศูนย์!F86"")"),129)</f>
        <v>129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590170</v>
      </c>
      <c r="N345" s="155">
        <f t="shared" ca="1" si="155"/>
        <v>506350.17</v>
      </c>
      <c r="O345" s="155">
        <f t="shared" ref="O345:O353" ca="1" si="156">IF(L345&gt;0,N345*100/L345,0)</f>
        <v>68.554469882617354</v>
      </c>
      <c r="P345" s="155">
        <f t="shared" ref="P345:P353" ca="1" si="157">IF(M345&gt;0,N345*100/M345,0)</f>
        <v>85.797341443990717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590170</v>
      </c>
      <c r="N347" s="93">
        <f t="shared" ca="1" si="158"/>
        <v>506350.17</v>
      </c>
      <c r="O347" s="93">
        <f t="shared" ca="1" si="156"/>
        <v>68.554469882617354</v>
      </c>
      <c r="P347" s="93">
        <f t="shared" ca="1" si="157"/>
        <v>85.797341443990717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552370</v>
      </c>
      <c r="N348" s="498">
        <f t="shared" ca="1" si="159"/>
        <v>468550.17</v>
      </c>
      <c r="O348" s="498">
        <f t="shared" ca="1" si="156"/>
        <v>66.858373881651232</v>
      </c>
      <c r="P348" s="498">
        <f t="shared" ca="1" si="157"/>
        <v>84.825419555732566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IFERROR(__xludf.DUMMYFUNCTION("IMPORTRANGE(""https://docs.google.com/spreadsheets/d/1MeEWN-I1oV_STSDYn1IFDPWt_1FKiwhDph83XaGc0o0/edit?usp=sharing"",""งบพรบ!FB86"")"),552370)</f>
        <v>552370</v>
      </c>
      <c r="N350" s="93">
        <f ca="1">IFERROR(__xludf.DUMMYFUNCTION("IMPORTRANGE(""https://docs.google.com/spreadsheets/d/1MeEWN-I1oV_STSDYn1IFDPWt_1FKiwhDph83XaGc0o0/edit?usp=sharing"",""งบพรบ!FD86"")"),468550.17)</f>
        <v>468550.17</v>
      </c>
      <c r="O350" s="93">
        <f t="shared" ca="1" si="156"/>
        <v>66.858373881651232</v>
      </c>
      <c r="P350" s="93">
        <f t="shared" ca="1" si="157"/>
        <v>84.825419555732566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IFERROR(__xludf.DUMMYFUNCTION("IMPORTRANGE(""https://docs.google.com/spreadsheets/d/1XWAQStnk-4SwqDmLtmXYiTMKHgktTP8We1SCoS47DrQ/edit?usp=sharing"",""จัดที่ดิน!W86"")"),153)</f>
        <v>153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IFERROR(__xludf.DUMMYFUNCTION("IMPORTRANGE(""https://docs.google.com/spreadsheets/d/1XWAQStnk-4SwqDmLtmXYiTMKHgktTP8We1SCoS47DrQ/edit?usp=sharing"",""จัดที่ดิน!X86"")"),1201.6)</f>
        <v>1201.5999999999999</v>
      </c>
      <c r="K359" s="498">
        <f t="shared" ca="1" si="161"/>
        <v>85.828571428571422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IFERROR(__xludf.DUMMYFUNCTION("IMPORTRANGE(""https://docs.google.com/spreadsheets/d/1XWAQStnk-4SwqDmLtmXYiTMKHgktTP8We1SCoS47DrQ/edit?usp=sharing"",""จัดที่ดิน!Y86"")"),88)</f>
        <v>88</v>
      </c>
      <c r="K360" s="498">
        <f t="shared" ca="1" si="161"/>
        <v>62.857142857142854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IFERROR(__xludf.DUMMYFUNCTION("IMPORTRANGE(""https://docs.google.com/spreadsheets/d/1XWAQStnk-4SwqDmLtmXYiTMKHgktTP8We1SCoS47DrQ/edit?usp=sharing"",""จัดที่ดิน!Z86"")"),655.569999999999)</f>
        <v>655.56999999999903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309</v>
      </c>
      <c r="K364" s="480">
        <f t="shared" ca="1" si="161"/>
        <v>106.55172413793103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IFERROR(__xludf.DUMMYFUNCTION("IMPORTRANGE(""https://docs.google.com/spreadsheets/d/1XWAQStnk-4SwqDmLtmXYiTMKHgktTP8We1SCoS47DrQ/edit?usp=sharing"",""จัดที่ดิน!E86"")"),59)</f>
        <v>59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IFERROR(__xludf.DUMMYFUNCTION("IMPORTRANGE(""https://docs.google.com/spreadsheets/d/1XWAQStnk-4SwqDmLtmXYiTMKHgktTP8We1SCoS47DrQ/edit?usp=sharing"",""จัดที่ดิน!F86"")"),442.19)</f>
        <v>442.19</v>
      </c>
      <c r="K369" s="498">
        <f t="shared" ca="1" si="163"/>
        <v>110.5475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IFERROR(__xludf.DUMMYFUNCTION("IMPORTRANGE(""https://docs.google.com/spreadsheets/d/1XWAQStnk-4SwqDmLtmXYiTMKHgktTP8We1SCoS47DrQ/edit?usp=sharing"",""จัดที่ดิน!G86"")"),46)</f>
        <v>46</v>
      </c>
      <c r="K370" s="498">
        <f t="shared" ca="1" si="163"/>
        <v>115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IFERROR(__xludf.DUMMYFUNCTION("IMPORTRANGE(""https://docs.google.com/spreadsheets/d/1XWAQStnk-4SwqDmLtmXYiTMKHgktTP8We1SCoS47DrQ/edit?usp=sharing"",""จัดที่ดิน!H86"")"),320.74)</f>
        <v>320.74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263</v>
      </c>
      <c r="K374" s="492">
        <f t="shared" ca="1" si="163"/>
        <v>105.2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IFERROR(__xludf.DUMMYFUNCTION("IMPORTRANGE(""https://docs.google.com/spreadsheets/d/1XWAQStnk-4SwqDmLtmXYiTMKHgktTP8We1SCoS47DrQ/edit?usp=sharing"",""จัดที่ดิน!AH86"")"),94)</f>
        <v>94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IFERROR(__xludf.DUMMYFUNCTION("IMPORTRANGE(""https://docs.google.com/spreadsheets/d/1XWAQStnk-4SwqDmLtmXYiTMKHgktTP8We1SCoS47DrQ/edit?usp=sharing"",""จัดที่ดิน!AI86"")"),759.41)</f>
        <v>759.41</v>
      </c>
      <c r="K378" s="498">
        <f t="shared" ca="1" si="164"/>
        <v>75.941000000000003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IFERROR(__xludf.DUMMYFUNCTION("IMPORTRANGE(""https://docs.google.com/spreadsheets/d/1XWAQStnk-4SwqDmLtmXYiTMKHgktTP8We1SCoS47DrQ/edit?usp=sharing"",""จัดที่ดิน!AJ86"")"),262)</f>
        <v>262</v>
      </c>
      <c r="K379" s="498">
        <f t="shared" ca="1" si="164"/>
        <v>104.8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IFERROR(__xludf.DUMMYFUNCTION("IMPORTRANGE(""https://docs.google.com/spreadsheets/d/1XWAQStnk-4SwqDmLtmXYiTMKHgktTP8We1SCoS47DrQ/edit?usp=sharing"",""จัดที่ดิน!AK86"")"),2982.56999999999)</f>
        <v>2982.5699999999902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IFERROR(__xludf.DUMMYFUNCTION("IMPORTRANGE(""https://docs.google.com/spreadsheets/d/1XWAQStnk-4SwqDmLtmXYiTMKHgktTP8We1SCoS47DrQ/edit?usp=sharing"",""จัดที่ดิน!AL86"")"),263)</f>
        <v>263</v>
      </c>
      <c r="K381" s="498">
        <f t="shared" ca="1" si="164"/>
        <v>105.2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IFERROR(__xludf.DUMMYFUNCTION("IMPORTRANGE(""https://docs.google.com/spreadsheets/d/1XWAQStnk-4SwqDmLtmXYiTMKHgktTP8We1SCoS47DrQ/edit?usp=sharing"",""จัดที่ดิน!AM86"")"),2996.62)</f>
        <v>2996.62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IFERROR(__xludf.DUMMYFUNCTION("IMPORTRANGE(""https://docs.google.com/spreadsheets/d/1XWAQStnk-4SwqDmLtmXYiTMKHgktTP8We1SCoS47DrQ/edit?usp=sharing"",""จัดที่ดิน!AP86"")"),11)</f>
        <v>11</v>
      </c>
      <c r="K385" s="506">
        <f ca="1">IF(I385&gt;0,J385*100/I385,0)</f>
        <v>55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1019109.7</v>
      </c>
      <c r="O414" s="553">
        <f ca="1">IF(L414&gt;0,N414*100/L414,0)</f>
        <v>54.140201120618713</v>
      </c>
      <c r="P414" s="553">
        <f ca="1">IF(M414&gt;0,N414*100/M414,0)</f>
        <v>54.140201120618713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76060</v>
      </c>
      <c r="O419" s="155">
        <f t="shared" ref="O419:O424" ca="1" si="185">IF(L419&gt;0,N419*100/L419,0)</f>
        <v>96.694635138571059</v>
      </c>
      <c r="P419" s="155">
        <f t="shared" ref="P419:P424" ca="1" si="186">IF(M419&gt;0,N419*100/M419,0)</f>
        <v>96.694635138571059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76060</v>
      </c>
      <c r="O421" s="93">
        <f t="shared" ca="1" si="185"/>
        <v>96.694635138571059</v>
      </c>
      <c r="P421" s="93">
        <f t="shared" ca="1" si="186"/>
        <v>96.694635138571059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76060</v>
      </c>
      <c r="O422" s="498">
        <f t="shared" ca="1" si="185"/>
        <v>96.694635138571059</v>
      </c>
      <c r="P422" s="498">
        <f t="shared" ca="1" si="186"/>
        <v>96.694635138571059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76060</v>
      </c>
      <c r="O424" s="93">
        <f t="shared" ca="1" si="185"/>
        <v>96.694635138571059</v>
      </c>
      <c r="P424" s="93">
        <f t="shared" ca="1" si="186"/>
        <v>96.694635138571059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27660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198830</v>
      </c>
      <c r="O444" s="195">
        <f t="shared" ref="O444:O449" ca="1" si="198">IF(L444&gt;0,N444*100/L444,0)</f>
        <v>35.786537077033834</v>
      </c>
      <c r="P444" s="195">
        <f t="shared" ref="P444:P449" ca="1" si="199">IF(M444&gt;0,N444*100/M444,0)</f>
        <v>35.786537077033834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198830</v>
      </c>
      <c r="O446" s="93">
        <f t="shared" ca="1" si="198"/>
        <v>35.786537077033834</v>
      </c>
      <c r="P446" s="93">
        <f t="shared" ca="1" si="199"/>
        <v>35.786537077033834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198830</v>
      </c>
      <c r="O447" s="498">
        <f t="shared" ca="1" si="198"/>
        <v>35.786537077033834</v>
      </c>
      <c r="P447" s="498">
        <f t="shared" ca="1" si="199"/>
        <v>35.786537077033834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198830</v>
      </c>
      <c r="O449" s="93">
        <f t="shared" ca="1" si="198"/>
        <v>35.786537077033834</v>
      </c>
      <c r="P449" s="93">
        <f t="shared" ca="1" si="199"/>
        <v>35.786537077033834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90580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29050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76353</v>
      </c>
      <c r="O467" s="195">
        <f t="shared" ref="O467:O472" ca="1" si="207">IF(L467&gt;0,N467*100/L467,0)</f>
        <v>40.210550707540961</v>
      </c>
      <c r="P467" s="195">
        <f t="shared" ref="P467:P472" ca="1" si="208">IF(M467&gt;0,N467*100/M467,0)</f>
        <v>40.210550707540961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76353</v>
      </c>
      <c r="O469" s="93">
        <f t="shared" ca="1" si="207"/>
        <v>40.210550707540961</v>
      </c>
      <c r="P469" s="93">
        <f t="shared" ca="1" si="208"/>
        <v>40.210550707540961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76353</v>
      </c>
      <c r="O470" s="498">
        <f t="shared" ca="1" si="207"/>
        <v>40.210550707540961</v>
      </c>
      <c r="P470" s="498">
        <f t="shared" ca="1" si="208"/>
        <v>40.210550707540961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76353</v>
      </c>
      <c r="O472" s="93">
        <f t="shared" ca="1" si="207"/>
        <v>40.210550707540961</v>
      </c>
      <c r="P472" s="93">
        <f t="shared" ca="1" si="208"/>
        <v>40.210550707540961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24000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11210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181.36</v>
      </c>
      <c r="K483" s="498">
        <f ca="1">IF(I483&gt;0,J483*100/I483,0)</f>
        <v>100.75555555555556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122320</v>
      </c>
      <c r="O523" s="195">
        <f t="shared" ref="O523:O528" ca="1" si="227">IF(L523&gt;0,N523*100/L523,0)</f>
        <v>42.331118493909194</v>
      </c>
      <c r="P523" s="195">
        <f t="shared" ref="P523:P528" ca="1" si="228">IF(M523&gt;0,N523*100/M523,0)</f>
        <v>42.331118493909194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122320</v>
      </c>
      <c r="O525" s="93">
        <f t="shared" ca="1" si="227"/>
        <v>42.331118493909194</v>
      </c>
      <c r="P525" s="93">
        <f t="shared" ca="1" si="228"/>
        <v>42.331118493909194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122320</v>
      </c>
      <c r="O526" s="498">
        <f t="shared" ca="1" si="227"/>
        <v>42.331118493909194</v>
      </c>
      <c r="P526" s="498">
        <f t="shared" ca="1" si="228"/>
        <v>42.331118493909194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122320</v>
      </c>
      <c r="O528" s="93">
        <f t="shared" ca="1" si="227"/>
        <v>42.331118493909194</v>
      </c>
      <c r="P528" s="93">
        <f t="shared" ca="1" si="228"/>
        <v>42.331118493909194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16120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IFERROR(__xludf.DUMMYFUNCTION("IMPORTRANGE(""https://docs.google.com/spreadsheets/d/1QqKyyYR6Q21VydFLVH3TRQUabQu_ym0Zz7PgGX0-kHA/edit?usp=sharing"",""แผน!GU86"")"),30)</f>
        <v>30</v>
      </c>
      <c r="J537" s="679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32464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335256.7</v>
      </c>
      <c r="O544" s="155">
        <f t="shared" ref="O544:O549" ca="1" si="237">IF(L544&gt;0,N544*100/L544,0)</f>
        <v>86.318490196835697</v>
      </c>
      <c r="P544" s="155">
        <f t="shared" ref="P544:P549" ca="1" si="238">IF(M544&gt;0,N544*100/M544,0)</f>
        <v>86.318490196835697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335256.7</v>
      </c>
      <c r="O546" s="93">
        <f t="shared" ca="1" si="237"/>
        <v>86.318490196835697</v>
      </c>
      <c r="P546" s="93">
        <f t="shared" ca="1" si="238"/>
        <v>86.318490196835697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335256.7</v>
      </c>
      <c r="O547" s="498">
        <f t="shared" ca="1" si="237"/>
        <v>86.318490196835697</v>
      </c>
      <c r="P547" s="498">
        <f t="shared" ca="1" si="238"/>
        <v>86.318490196835697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335256.7</v>
      </c>
      <c r="O549" s="93">
        <f t="shared" ca="1" si="237"/>
        <v>86.318490196835697</v>
      </c>
      <c r="P549" s="93">
        <f t="shared" ca="1" si="238"/>
        <v>86.318490196835697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197256.7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47000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32464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79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79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79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79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414.26</v>
      </c>
      <c r="J592" s="706">
        <f t="shared" si="253"/>
        <v>414.26</v>
      </c>
      <c r="K592" s="675">
        <f t="shared" ref="K592:K594" ca="1" si="254">IF(I592&gt;0,J592*100/I592,0)</f>
        <v>100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414.26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47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413.26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413.26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46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IFERROR(__xludf.DUMMYFUNCTION("IMPORTRANGE(""https://docs.google.com/spreadsheets/d/1QqKyyYR6Q21VydFLVH3TRQUabQu_ym0Zz7PgGX0-kHA/edit?usp=sharing"",""แผน!HL86"")"),140)</f>
        <v>140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IFERROR(__xludf.DUMMYFUNCTION("IMPORTRANGE(""https://docs.google.com/spreadsheets/d/1QqKyyYR6Q21VydFLVH3TRQUabQu_ym0Zz7PgGX0-kHA/edit?usp=sharing"",""แผน!HK86"")"),17)</f>
        <v>17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58</v>
      </c>
      <c r="K628" s="740">
        <f ca="1">IF(I628&gt;0,J628*100/I628,0)</f>
        <v>58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204190</v>
      </c>
      <c r="O629" s="195">
        <f t="shared" ref="O629:O634" ca="1" si="264">IF(L629&gt;0,N629*100/L629,0)</f>
        <v>55.447991201748785</v>
      </c>
      <c r="P629" s="195">
        <f t="shared" ref="P629:P634" ca="1" si="265">IF(M629&gt;0,N629*100/M629,0)</f>
        <v>55.447991201748785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204190</v>
      </c>
      <c r="O631" s="93">
        <f t="shared" ca="1" si="264"/>
        <v>55.447991201748785</v>
      </c>
      <c r="P631" s="93">
        <f t="shared" ca="1" si="265"/>
        <v>55.447991201748785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204190</v>
      </c>
      <c r="O632" s="498">
        <f t="shared" ca="1" si="264"/>
        <v>55.447991201748785</v>
      </c>
      <c r="P632" s="498">
        <f t="shared" ca="1" si="265"/>
        <v>55.447991201748785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204190</v>
      </c>
      <c r="O634" s="93">
        <f t="shared" ca="1" si="264"/>
        <v>55.447991201748785</v>
      </c>
      <c r="P634" s="93">
        <f t="shared" ca="1" si="265"/>
        <v>55.447991201748785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91000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113190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IFERROR(__xludf.DUMMYFUNCTION("IMPORTRANGE(""https://docs.google.com/spreadsheets/d/1XWAQStnk-4SwqDmLtmXYiTMKHgktTP8We1SCoS47DrQ/edit?usp=sharing"",""จัดที่ดิน!AV86"")"),28.26)</f>
        <v>28.26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IFERROR(__xludf.DUMMYFUNCTION("IMPORTRANGE(""https://docs.google.com/spreadsheets/d/1XWAQStnk-4SwqDmLtmXYiTMKHgktTP8We1SCoS47DrQ/edit?usp=sharing"",""จัดที่ดิน!AZ86"")"),14.7425)</f>
        <v>14.7425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ca="1" si="275">IF(M655&gt;0,N655*100/M655,0)</f>
        <v>48.412698412698411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6100</v>
      </c>
      <c r="O657" s="93">
        <f t="shared" ca="1" si="274"/>
        <v>48.412698412698411</v>
      </c>
      <c r="P657" s="93">
        <f t="shared" ca="1" si="275"/>
        <v>48.412698412698411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6100</v>
      </c>
      <c r="O658" s="498">
        <f t="shared" ca="1" si="274"/>
        <v>48.412698412698411</v>
      </c>
      <c r="P658" s="498">
        <f t="shared" ca="1" si="275"/>
        <v>48.412698412698411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6100</v>
      </c>
      <c r="O660" s="93">
        <f t="shared" ca="1" si="274"/>
        <v>48.412698412698411</v>
      </c>
      <c r="P660" s="93">
        <f t="shared" ca="1" si="275"/>
        <v>48.412698412698411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6100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IFERROR(__xludf.DUMMYFUNCTION("IMPORTRANGE(""https://docs.google.com/spreadsheets/d/1QqKyyYR6Q21VydFLVH3TRQUabQu_ym0Zz7PgGX0-kHA/edit?usp=sharing"",""แผน!IA86"")"),50)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IFERROR(__xludf.DUMMYFUNCTION("IMPORTRANGE(""https://docs.google.com/spreadsheets/d/1QqKyyYR6Q21VydFLVH3TRQUabQu_ym0Zz7PgGX0-kHA/edit?usp=sharing"",""แผน!IB86"")"),0)</f>
        <v>0</v>
      </c>
      <c r="J678" s="679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901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901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IFERROR(__xludf.DUMMYFUNCTION("IMPORTRANGE(""https://docs.google.com/spreadsheets/d/1QqKyyYR6Q21VydFLVH3TRQUabQu_ym0Zz7PgGX0-kHA/edit?usp=sharing"",""แผน!IE86"")"),0)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IFERROR(__xludf.DUMMYFUNCTION("IMPORTRANGE(""https://docs.google.com/spreadsheets/d/1QqKyyYR6Q21VydFLVH3TRQUabQu_ym0Zz7PgGX0-kHA/edit?usp=sharing"",""แผน!IH86"")"),0)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IFERROR(__xludf.DUMMYFUNCTION("IMPORTRANGE(""https://docs.google.com/spreadsheets/d/1QqKyyYR6Q21VydFLVH3TRQUabQu_ym0Zz7PgGX0-kHA/edit?usp=sharing"",""แผน!IK86"")"),0)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IFERROR(__xludf.DUMMYFUNCTION("IMPORTRANGE(""https://docs.google.com/spreadsheets/d/1QqKyyYR6Q21VydFLVH3TRQUabQu_ym0Zz7PgGX0-kHA/edit?usp=sharing"",""แผน!IP86"")"),0)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346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270">
        <f ca="1">IFERROR(__xludf.DUMMYFUNCTION("IMPORTRANGE(""https://docs.google.com/spreadsheets/d/19vJNZY_5yjcGF2XGBMNZRCAIB0Kwfpjp8YEOfu-bneM/edit?usp=sharing"",""งานกองทุน!F86"")"),1765566.42)</f>
        <v>1765566.42</v>
      </c>
      <c r="K821" s="498">
        <f t="shared" ref="K821:K828" ca="1" si="335">IF(I821&gt;0,J821*100/I821,0)</f>
        <v>45.548071319678279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IFERROR(__xludf.DUMMYFUNCTION("IMPORTRANGE(""https://docs.google.com/spreadsheets/d/19vJNZY_5yjcGF2XGBMNZRCAIB0Kwfpjp8YEOfu-bneM/edit?usp=sharing"",""งานกองทุน!C86"")"),277)</f>
        <v>277</v>
      </c>
      <c r="J822" s="270">
        <f ca="1">IFERROR(__xludf.DUMMYFUNCTION("IMPORTRANGE(""https://docs.google.com/spreadsheets/d/19vJNZY_5yjcGF2XGBMNZRCAIB0Kwfpjp8YEOfu-bneM/edit?usp=sharing"",""งานกองทุน!E86"")"),148)</f>
        <v>148</v>
      </c>
      <c r="K822" s="498">
        <f t="shared" ca="1" si="335"/>
        <v>53.429602888086642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IFERROR(__xludf.DUMMYFUNCTION("IMPORTRANGE(""https://docs.google.com/spreadsheets/d/19vJNZY_5yjcGF2XGBMNZRCAIB0Kwfpjp8YEOfu-bneM/edit?usp=sharing"",""งานกองทุน!K86"")"),194038.28)</f>
        <v>194038.28</v>
      </c>
      <c r="K823" s="498">
        <f t="shared" ca="1" si="335"/>
        <v>11.49956518587552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IFERROR(__xludf.DUMMYFUNCTION("IMPORTRANGE(""https://docs.google.com/spreadsheets/d/19vJNZY_5yjcGF2XGBMNZRCAIB0Kwfpjp8YEOfu-bneM/edit?usp=sharing"",""งานกองทุน!J86"")"),49)</f>
        <v>49</v>
      </c>
      <c r="K824" s="498">
        <f t="shared" ca="1" si="335"/>
        <v>72.058823529411768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IFERROR(__xludf.DUMMYFUNCTION("IMPORTRANGE(""https://docs.google.com/spreadsheets/d/19vJNZY_5yjcGF2XGBMNZRCAIB0Kwfpjp8YEOfu-bneM/edit?usp=sharing"",""งานกองทุน!U86"")"),1540000)</f>
        <v>1540000</v>
      </c>
      <c r="K827" s="498">
        <f t="shared" ca="1" si="335"/>
        <v>91.666666666666671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IFERROR(__xludf.DUMMYFUNCTION("IMPORTRANGE(""https://docs.google.com/spreadsheets/d/19vJNZY_5yjcGF2XGBMNZRCAIB0Kwfpjp8YEOfu-bneM/edit?usp=sharing"",""งานกองทุน!T86"")"),32)</f>
        <v>32</v>
      </c>
      <c r="K828" s="506">
        <f t="shared" ca="1" si="335"/>
        <v>47.761194029850749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2673A-85A6-4F32-B930-8490D67044F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2072244</v>
      </c>
      <c r="N8" s="22">
        <f t="shared" ca="1" si="0"/>
        <v>1433755.72</v>
      </c>
      <c r="O8" s="22">
        <f t="shared" ref="O8:O16" ca="1" si="1">IF(L8&gt;0,N8*100/L8,0)</f>
        <v>61.899174364367632</v>
      </c>
      <c r="P8" s="22">
        <f t="shared" ref="P8:P16" ca="1" si="2">IF(M8&gt;0,N8*100/M8,0)</f>
        <v>69.188556945996709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2072244</v>
      </c>
      <c r="N10" s="30">
        <f t="shared" ca="1" si="3"/>
        <v>1433755.72</v>
      </c>
      <c r="O10" s="30">
        <f t="shared" ca="1" si="1"/>
        <v>61.899174364367632</v>
      </c>
      <c r="P10" s="30">
        <f t="shared" ca="1" si="2"/>
        <v>69.188556945996709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1996244</v>
      </c>
      <c r="N11" s="498">
        <f t="shared" ca="1" si="4"/>
        <v>1357755.72</v>
      </c>
      <c r="O11" s="498">
        <f t="shared" ca="1" si="1"/>
        <v>60.606627040596784</v>
      </c>
      <c r="P11" s="498">
        <f t="shared" ca="1" si="2"/>
        <v>68.015519144954226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1996244</v>
      </c>
      <c r="N13" s="93">
        <f t="shared" ca="1" si="5"/>
        <v>1357755.72</v>
      </c>
      <c r="O13" s="93">
        <f t="shared" ca="1" si="1"/>
        <v>60.606627040596784</v>
      </c>
      <c r="P13" s="93">
        <f t="shared" ca="1" si="2"/>
        <v>68.015519144954226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1625158</v>
      </c>
      <c r="N18" s="22">
        <f t="shared" ca="1" si="8"/>
        <v>1180453.72</v>
      </c>
      <c r="O18" s="22">
        <f t="shared" ref="O18:O26" ca="1" si="9">IF(L18&gt;0,N18*100/L18,0)</f>
        <v>63.153222518845062</v>
      </c>
      <c r="P18" s="22">
        <f t="shared" ref="P18:P26" ca="1" si="10">IF(M18&gt;0,N18*100/M18,0)</f>
        <v>72.636243368337105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1625158</v>
      </c>
      <c r="N20" s="30">
        <f t="shared" ca="1" si="11"/>
        <v>1180453.72</v>
      </c>
      <c r="O20" s="30">
        <f t="shared" ca="1" si="9"/>
        <v>63.153222518845062</v>
      </c>
      <c r="P20" s="30">
        <f t="shared" ca="1" si="10"/>
        <v>72.636243368337105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1549158</v>
      </c>
      <c r="N21" s="498">
        <f t="shared" ca="1" si="12"/>
        <v>1104453.72</v>
      </c>
      <c r="O21" s="498">
        <f t="shared" ca="1" si="9"/>
        <v>61.591561407324377</v>
      </c>
      <c r="P21" s="498">
        <f t="shared" ca="1" si="10"/>
        <v>71.293807345667773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1549158</v>
      </c>
      <c r="N23" s="93">
        <f t="shared" ca="1" si="13"/>
        <v>1104453.72</v>
      </c>
      <c r="O23" s="93">
        <f t="shared" ca="1" si="9"/>
        <v>61.591561407324377</v>
      </c>
      <c r="P23" s="93">
        <f t="shared" ca="1" si="10"/>
        <v>71.293807345667773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253302</v>
      </c>
      <c r="O28" s="22">
        <f t="shared" ref="O28:O37" ca="1" si="17">IF(L28&gt;0,N28*100/L28,0)</f>
        <v>56.656213793319409</v>
      </c>
      <c r="P28" s="22">
        <f t="shared" ref="P28:P37" ca="1" si="18">IF(M28&gt;0,N28*100/M28,0)</f>
        <v>56.656213793319409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253302</v>
      </c>
      <c r="O30" s="30">
        <f t="shared" ca="1" si="17"/>
        <v>56.656213793319409</v>
      </c>
      <c r="P30" s="30">
        <f t="shared" ca="1" si="18"/>
        <v>56.656213793319409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253302</v>
      </c>
      <c r="O31" s="498">
        <f t="shared" ca="1" si="17"/>
        <v>56.656213793319409</v>
      </c>
      <c r="P31" s="498">
        <f t="shared" ca="1" si="18"/>
        <v>56.656213793319409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253302</v>
      </c>
      <c r="O33" s="93">
        <f t="shared" ca="1" si="17"/>
        <v>56.656213793319409</v>
      </c>
      <c r="P33" s="93">
        <f t="shared" ca="1" si="18"/>
        <v>56.656213793319409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1869190</v>
      </c>
      <c r="M37" s="859">
        <f t="shared" ca="1" si="24"/>
        <v>1625158</v>
      </c>
      <c r="N37" s="859">
        <f t="shared" ca="1" si="24"/>
        <v>1180453.72</v>
      </c>
      <c r="O37" s="859">
        <f t="shared" ca="1" si="17"/>
        <v>63.153222518845062</v>
      </c>
      <c r="P37" s="859">
        <f t="shared" ca="1" si="18"/>
        <v>72.636243368337105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339380</v>
      </c>
      <c r="N41" s="85">
        <f t="shared" ca="1" si="25"/>
        <v>260670</v>
      </c>
      <c r="O41" s="85">
        <f t="shared" ref="O41:O49" ca="1" si="26">IF(L41&gt;0,N41*100/L41,0)</f>
        <v>77.893321380546837</v>
      </c>
      <c r="P41" s="85">
        <f t="shared" ref="P41:P49" ca="1" si="27">IF(M41&gt;0,N41*100/M41,0)</f>
        <v>76.807708173728571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339380</v>
      </c>
      <c r="N43" s="92">
        <f t="shared" ca="1" si="28"/>
        <v>260670</v>
      </c>
      <c r="O43" s="92">
        <f t="shared" ca="1" si="26"/>
        <v>77.893321380546837</v>
      </c>
      <c r="P43" s="92">
        <f t="shared" ca="1" si="27"/>
        <v>76.807708173728571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339380</v>
      </c>
      <c r="N44" s="498">
        <f t="shared" ca="1" si="29"/>
        <v>260670</v>
      </c>
      <c r="O44" s="498">
        <f t="shared" ca="1" si="26"/>
        <v>77.893321380546837</v>
      </c>
      <c r="P44" s="498">
        <f t="shared" ca="1" si="27"/>
        <v>76.807708173728571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IFERROR(__xludf.DUMMYFUNCTION("IMPORTRANGE(""https://docs.google.com/spreadsheets/d/1MeEWN-I1oV_STSDYn1IFDPWt_1FKiwhDph83XaGc0o0/edit?usp=sharing"",""งบพรบ!R87"")"),339380)</f>
        <v>339380</v>
      </c>
      <c r="N46" s="93">
        <f ca="1">IFERROR(__xludf.DUMMYFUNCTION("IMPORTRANGE(""https://docs.google.com/spreadsheets/d/1MeEWN-I1oV_STSDYn1IFDPWt_1FKiwhDph83XaGc0o0/edit?usp=sharing"",""งบพรบ!T87"")"),260670)</f>
        <v>260670</v>
      </c>
      <c r="O46" s="93">
        <f t="shared" ca="1" si="26"/>
        <v>77.893321380546837</v>
      </c>
      <c r="P46" s="93">
        <f t="shared" ca="1" si="27"/>
        <v>76.807708173728571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232875</v>
      </c>
      <c r="N53" s="116">
        <f t="shared" ca="1" si="31"/>
        <v>203620.32</v>
      </c>
      <c r="O53" s="116">
        <f t="shared" ref="O53:O61" ca="1" si="32">IF(L53&gt;0,N53*100/L53,0)</f>
        <v>65.578202898550728</v>
      </c>
      <c r="P53" s="116">
        <f t="shared" ref="P53:P61" ca="1" si="33">IF(M53&gt;0,N53*100/M53,0)</f>
        <v>87.437603864734299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232875</v>
      </c>
      <c r="N55" s="123">
        <f t="shared" ca="1" si="34"/>
        <v>203620.32</v>
      </c>
      <c r="O55" s="123">
        <f t="shared" ca="1" si="32"/>
        <v>65.578202898550728</v>
      </c>
      <c r="P55" s="123">
        <f t="shared" ca="1" si="33"/>
        <v>87.437603864734299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232875</v>
      </c>
      <c r="N56" s="498">
        <f t="shared" ca="1" si="35"/>
        <v>203620.32</v>
      </c>
      <c r="O56" s="498">
        <f t="shared" ca="1" si="32"/>
        <v>65.578202898550728</v>
      </c>
      <c r="P56" s="498">
        <f t="shared" ca="1" si="33"/>
        <v>87.437603864734299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IFERROR(__xludf.DUMMYFUNCTION("IMPORTRANGE(""https://docs.google.com/spreadsheets/d/1MeEWN-I1oV_STSDYn1IFDPWt_1FKiwhDph83XaGc0o0/edit?usp=sharing"",""งบพรบ!AB87"")"),232875)</f>
        <v>232875</v>
      </c>
      <c r="N58" s="93">
        <f ca="1">IFERROR(__xludf.DUMMYFUNCTION("IMPORTRANGE(""https://docs.google.com/spreadsheets/d/1MeEWN-I1oV_STSDYn1IFDPWt_1FKiwhDph83XaGc0o0/edit?usp=sharing"",""งบพรบ!AD87"")"),203620.32)</f>
        <v>203620.32</v>
      </c>
      <c r="O58" s="93">
        <f t="shared" ca="1" si="32"/>
        <v>65.578202898550728</v>
      </c>
      <c r="P58" s="93">
        <f t="shared" ca="1" si="33"/>
        <v>87.437603864734299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349400</v>
      </c>
      <c r="N88" s="155">
        <f t="shared" ca="1" si="49"/>
        <v>231546.95</v>
      </c>
      <c r="O88" s="155">
        <f t="shared" ref="O88:O96" ca="1" si="50">IF(L88&gt;0,N88*100/L88,0)</f>
        <v>50.085864157473502</v>
      </c>
      <c r="P88" s="155">
        <f t="shared" ref="P88:P96" ca="1" si="51">IF(M88&gt;0,N88*100/M88,0)</f>
        <v>66.269876931883232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349400</v>
      </c>
      <c r="N90" s="93">
        <f t="shared" ca="1" si="52"/>
        <v>231546.95</v>
      </c>
      <c r="O90" s="93">
        <f t="shared" ca="1" si="50"/>
        <v>50.085864157473502</v>
      </c>
      <c r="P90" s="93">
        <f t="shared" ca="1" si="51"/>
        <v>66.269876931883232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349400</v>
      </c>
      <c r="N91" s="498">
        <f t="shared" ca="1" si="53"/>
        <v>231546.95</v>
      </c>
      <c r="O91" s="498">
        <f t="shared" ca="1" si="50"/>
        <v>50.085864157473502</v>
      </c>
      <c r="P91" s="498">
        <f t="shared" ca="1" si="51"/>
        <v>66.269876931883232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IFERROR(__xludf.DUMMYFUNCTION("IMPORTRANGE(""https://docs.google.com/spreadsheets/d/1MeEWN-I1oV_STSDYn1IFDPWt_1FKiwhDph83XaGc0o0/edit?usp=sharing"",""งบพรบ!AV87"")"),349400)</f>
        <v>349400</v>
      </c>
      <c r="N93" s="93">
        <f ca="1">IFERROR(__xludf.DUMMYFUNCTION("IMPORTRANGE(""https://docs.google.com/spreadsheets/d/1MeEWN-I1oV_STSDYn1IFDPWt_1FKiwhDph83XaGc0o0/edit?usp=sharing"",""งบพรบ!AX87"")"),231546.95)</f>
        <v>231546.95</v>
      </c>
      <c r="O93" s="93">
        <f t="shared" ca="1" si="50"/>
        <v>50.085864157473502</v>
      </c>
      <c r="P93" s="93">
        <f t="shared" ca="1" si="51"/>
        <v>66.269876931883232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33500</v>
      </c>
      <c r="N181" s="155">
        <f t="shared" ca="1" si="92"/>
        <v>27220</v>
      </c>
      <c r="O181" s="155">
        <f t="shared" ref="O181:O189" ca="1" si="93">IF(L181&gt;0,N181*100/L181,0)</f>
        <v>71.2565445026178</v>
      </c>
      <c r="P181" s="155">
        <f t="shared" ref="P181:P189" ca="1" si="94">IF(M181&gt;0,N181*100/M181,0)</f>
        <v>81.253731343283576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33500</v>
      </c>
      <c r="N183" s="93">
        <f t="shared" ca="1" si="95"/>
        <v>27220</v>
      </c>
      <c r="O183" s="93">
        <f t="shared" ca="1" si="93"/>
        <v>71.2565445026178</v>
      </c>
      <c r="P183" s="93">
        <f t="shared" ca="1" si="94"/>
        <v>81.253731343283576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33500</v>
      </c>
      <c r="N184" s="498">
        <f t="shared" ca="1" si="96"/>
        <v>27220</v>
      </c>
      <c r="O184" s="498">
        <f t="shared" ca="1" si="93"/>
        <v>71.2565445026178</v>
      </c>
      <c r="P184" s="498">
        <f t="shared" ca="1" si="94"/>
        <v>81.253731343283576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IFERROR(__xludf.DUMMYFUNCTION("IMPORTRANGE(""https://docs.google.com/spreadsheets/d/1MeEWN-I1oV_STSDYn1IFDPWt_1FKiwhDph83XaGc0o0/edit?usp=sharing"",""งบพรบ!CT87"")"),33500)</f>
        <v>33500</v>
      </c>
      <c r="N186" s="93">
        <f ca="1">IFERROR(__xludf.DUMMYFUNCTION("IMPORTRANGE(""https://docs.google.com/spreadsheets/d/1MeEWN-I1oV_STSDYn1IFDPWt_1FKiwhDph83XaGc0o0/edit?usp=sharing"",""งบพรบ!CV87"")"),27220)</f>
        <v>27220</v>
      </c>
      <c r="O186" s="93">
        <f t="shared" ca="1" si="93"/>
        <v>71.2565445026178</v>
      </c>
      <c r="P186" s="93">
        <f t="shared" ca="1" si="94"/>
        <v>81.253731343283576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5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5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5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IFERROR(__xludf.DUMMYFUNCTION("IMPORTRANGE(""https://docs.google.com/spreadsheets/d/1QqKyyYR6Q21VydFLVH3TRQUabQu_ym0Zz7PgGX0-kHA/edit?usp=sharing"",""แผน!EB87"")"),0)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202</v>
      </c>
      <c r="K327" s="446">
        <f ca="1">IF(I327&gt;0,J327*100/I327,0)</f>
        <v>101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86112</v>
      </c>
      <c r="O328" s="155">
        <f t="shared" ref="O328:O336" ca="1" si="150">IF(L328&gt;0,N328*100/L328,0)</f>
        <v>54.8484076433121</v>
      </c>
      <c r="P328" s="155">
        <f t="shared" ref="P328:P336" ca="1" si="151">IF(M328&gt;0,N328*100/M328,0)</f>
        <v>71.610810810810804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86112</v>
      </c>
      <c r="O330" s="93">
        <f t="shared" ca="1" si="150"/>
        <v>54.8484076433121</v>
      </c>
      <c r="P330" s="93">
        <f t="shared" ca="1" si="151"/>
        <v>71.610810810810804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86112</v>
      </c>
      <c r="O331" s="498">
        <f t="shared" ca="1" si="150"/>
        <v>54.8484076433121</v>
      </c>
      <c r="P331" s="498">
        <f t="shared" ca="1" si="151"/>
        <v>71.610810810810804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IFERROR(__xludf.DUMMYFUNCTION("IMPORTRANGE(""https://docs.google.com/spreadsheets/d/1MeEWN-I1oV_STSDYn1IFDPWt_1FKiwhDph83XaGc0o0/edit?usp=sharing"",""งบพรบ!ER87"")"),120250)</f>
        <v>120250</v>
      </c>
      <c r="N333" s="93">
        <f ca="1">IFERROR(__xludf.DUMMYFUNCTION("IMPORTRANGE(""https://docs.google.com/spreadsheets/d/1MeEWN-I1oV_STSDYn1IFDPWt_1FKiwhDph83XaGc0o0/edit?usp=sharing"",""งบพรบ!ET87"")"),86112)</f>
        <v>86112</v>
      </c>
      <c r="O333" s="93">
        <f t="shared" ca="1" si="150"/>
        <v>54.8484076433121</v>
      </c>
      <c r="P333" s="93">
        <f t="shared" ca="1" si="151"/>
        <v>71.610810810810804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902">
        <f ca="1">IFERROR(__xludf.DUMMYFUNCTION("IMPORTRANGE(""https://docs.google.com/spreadsheets/d/1QqKyyYR6Q21VydFLVH3TRQUabQu_ym0Zz7PgGX0-kHA/edit?usp=sharing"",""แผน!EG87"")"),200)</f>
        <v>200</v>
      </c>
      <c r="J338" s="903">
        <f ca="1">IFERROR(__xludf.DUMMYFUNCTION("IMPORTRANGE(""https://docs.google.com/spreadsheets/d/1kVcqe37tkHyjCSG3S0O1AXqVkqjo8mSIZil3BcpIysc/edit?usp=sharing"",""ศูนย์!D87"")"),184)</f>
        <v>184</v>
      </c>
      <c r="K338" s="904">
        <f ca="1">IF(I338&gt;0,J338*100/I338,0)</f>
        <v>92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905"/>
      <c r="J339" s="906"/>
      <c r="K339" s="907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8">
        <f ca="1">IFERROR(__xludf.DUMMYFUNCTION("IMPORTRANGE(""https://docs.google.com/spreadsheets/d/1QqKyyYR6Q21VydFLVH3TRQUabQu_ym0Zz7PgGX0-kHA/edit?usp=sharing"",""แผน!EH87"")"),2)</f>
        <v>2</v>
      </c>
      <c r="J340" s="909">
        <f ca="1">IFERROR(__xludf.DUMMYFUNCTION("IMPORTRANGE(""https://docs.google.com/spreadsheets/d/1kVcqe37tkHyjCSG3S0O1AXqVkqjo8mSIZil3BcpIysc/edit?usp=sharing"",""ศูนย์!E87"")"),2)</f>
        <v>2</v>
      </c>
      <c r="K340" s="910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905"/>
      <c r="J341" s="909">
        <f ca="1">IFERROR(__xludf.DUMMYFUNCTION("IMPORTRANGE(""https://docs.google.com/spreadsheets/d/1kVcqe37tkHyjCSG3S0O1AXqVkqjo8mSIZil3BcpIysc/edit?usp=sharing"",""ศูนย์!F87"")"),18)</f>
        <v>18</v>
      </c>
      <c r="K341" s="907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905"/>
      <c r="J342" s="909">
        <f ca="1">IFERROR(__xludf.DUMMYFUNCTION("IMPORTRANGE(""https://docs.google.com/spreadsheets/d/1kVcqe37tkHyjCSG3S0O1AXqVkqjo8mSIZil3BcpIysc/edit?usp=sharing"",""ศูนย์!G87"")"),0)</f>
        <v>0</v>
      </c>
      <c r="K342" s="907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905"/>
      <c r="J343" s="909">
        <f ca="1">IFERROR(__xludf.DUMMYFUNCTION("IMPORTRANGE(""https://docs.google.com/spreadsheets/d/1kVcqe37tkHyjCSG3S0O1AXqVkqjo8mSIZil3BcpIysc/edit?usp=sharing"",""ศูนย์!H87"")"),0)</f>
        <v>0</v>
      </c>
      <c r="K343" s="907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494523</v>
      </c>
      <c r="N345" s="155">
        <f t="shared" ca="1" si="155"/>
        <v>317492.45</v>
      </c>
      <c r="O345" s="155">
        <f t="shared" ref="O345:O353" ca="1" si="156">IF(L345&gt;0,N345*100/L345,0)</f>
        <v>61.235235688936889</v>
      </c>
      <c r="P345" s="155">
        <f t="shared" ref="P345:P353" ca="1" si="157">IF(M345&gt;0,N345*100/M345,0)</f>
        <v>64.20175603561411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494523</v>
      </c>
      <c r="N347" s="93">
        <f t="shared" ca="1" si="158"/>
        <v>317492.45</v>
      </c>
      <c r="O347" s="93">
        <f t="shared" ca="1" si="156"/>
        <v>61.235235688936889</v>
      </c>
      <c r="P347" s="93">
        <f t="shared" ca="1" si="157"/>
        <v>64.20175603561411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418523</v>
      </c>
      <c r="N348" s="498">
        <f t="shared" ca="1" si="159"/>
        <v>241492.45</v>
      </c>
      <c r="O348" s="498">
        <f t="shared" ca="1" si="156"/>
        <v>54.577031730247697</v>
      </c>
      <c r="P348" s="498">
        <f t="shared" ca="1" si="157"/>
        <v>57.701117979179159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IFERROR(__xludf.DUMMYFUNCTION("IMPORTRANGE(""https://docs.google.com/spreadsheets/d/1MeEWN-I1oV_STSDYn1IFDPWt_1FKiwhDph83XaGc0o0/edit?usp=sharing"",""งบพรบ!FB87"")"),418523)</f>
        <v>418523</v>
      </c>
      <c r="N350" s="93">
        <f ca="1">IFERROR(__xludf.DUMMYFUNCTION("IMPORTRANGE(""https://docs.google.com/spreadsheets/d/1MeEWN-I1oV_STSDYn1IFDPWt_1FKiwhDph83XaGc0o0/edit?usp=sharing"",""งบพรบ!FD87"")"),241492.45)</f>
        <v>241492.45</v>
      </c>
      <c r="O350" s="93">
        <f t="shared" ca="1" si="156"/>
        <v>54.577031730247697</v>
      </c>
      <c r="P350" s="93">
        <f t="shared" ca="1" si="157"/>
        <v>57.701117979179159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IFERROR(__xludf.DUMMYFUNCTION("IMPORTRANGE(""https://docs.google.com/spreadsheets/d/1XWAQStnk-4SwqDmLtmXYiTMKHgktTP8We1SCoS47DrQ/edit?usp=sharing"",""จัดที่ดิน!W87"")"),51)</f>
        <v>51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IFERROR(__xludf.DUMMYFUNCTION("IMPORTRANGE(""https://docs.google.com/spreadsheets/d/1XWAQStnk-4SwqDmLtmXYiTMKHgktTP8We1SCoS47DrQ/edit?usp=sharing"",""จัดที่ดิน!X87"")"),254.3)</f>
        <v>254.3</v>
      </c>
      <c r="K359" s="498">
        <f t="shared" ca="1" si="161"/>
        <v>67.097625329815301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IFERROR(__xludf.DUMMYFUNCTION("IMPORTRANGE(""https://docs.google.com/spreadsheets/d/1XWAQStnk-4SwqDmLtmXYiTMKHgktTP8We1SCoS47DrQ/edit?usp=sharing"",""จัดที่ดิน!Y87"")"),51)</f>
        <v>51</v>
      </c>
      <c r="K360" s="498">
        <f t="shared" ca="1" si="161"/>
        <v>86.440677966101688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IFERROR(__xludf.DUMMYFUNCTION("IMPORTRANGE(""https://docs.google.com/spreadsheets/d/1XWAQStnk-4SwqDmLtmXYiTMKHgktTP8We1SCoS47DrQ/edit?usp=sharing"",""จัดที่ดิน!Z87"")"),254.3)</f>
        <v>254.3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IFERROR(__xludf.DUMMYFUNCTION("IMPORTRANGE(""https://docs.google.com/spreadsheets/d/1XWAQStnk-4SwqDmLtmXYiTMKHgktTP8We1SCoS47DrQ/edit?usp=sharing"",""จัดที่ดิน!AI87"")"),149.94)</f>
        <v>149.94</v>
      </c>
      <c r="K378" s="498">
        <f t="shared" ca="1" si="164"/>
        <v>83.765363128491614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IFERROR(__xludf.DUMMYFUNCTION("IMPORTRANGE(""https://docs.google.com/spreadsheets/d/1XWAQStnk-4SwqDmLtmXYiTMKHgktTP8We1SCoS47DrQ/edit?usp=sharing"",""จัดที่ดิน!AK87"")"),307.44)</f>
        <v>307.44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253302</v>
      </c>
      <c r="O414" s="553">
        <f ca="1">IF(L414&gt;0,N414*100/L414,0)</f>
        <v>56.656213793319409</v>
      </c>
      <c r="P414" s="553">
        <f ca="1">IF(M414&gt;0,N414*100/M414,0)</f>
        <v>56.656213793319409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57074</v>
      </c>
      <c r="O419" s="155">
        <f t="shared" ref="O419:O424" ca="1" si="185">IF(L419&gt;0,N419*100/L419,0)</f>
        <v>85.748197115384613</v>
      </c>
      <c r="P419" s="155">
        <f t="shared" ref="P419:P424" ca="1" si="186">IF(M419&gt;0,N419*100/M419,0)</f>
        <v>85.748197115384613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57074</v>
      </c>
      <c r="O421" s="93">
        <f t="shared" ca="1" si="185"/>
        <v>85.748197115384613</v>
      </c>
      <c r="P421" s="93">
        <f t="shared" ca="1" si="186"/>
        <v>85.748197115384613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57074</v>
      </c>
      <c r="O422" s="498">
        <f t="shared" ca="1" si="185"/>
        <v>85.748197115384613</v>
      </c>
      <c r="P422" s="498">
        <f t="shared" ca="1" si="186"/>
        <v>85.748197115384613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57074</v>
      </c>
      <c r="O424" s="93">
        <f t="shared" ca="1" si="185"/>
        <v>85.748197115384613</v>
      </c>
      <c r="P424" s="93">
        <f t="shared" ca="1" si="186"/>
        <v>85.748197115384613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5760+2000+13014</f>
        <v>20774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36858</v>
      </c>
      <c r="O467" s="195">
        <f t="shared" ref="O467:O472" ca="1" si="207">IF(L467&gt;0,N467*100/L467,0)</f>
        <v>32.379011358744826</v>
      </c>
      <c r="P467" s="195">
        <f t="shared" ref="P467:P472" ca="1" si="208">IF(M467&gt;0,N467*100/M467,0)</f>
        <v>32.379011358744826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36858</v>
      </c>
      <c r="O469" s="93">
        <f t="shared" ca="1" si="207"/>
        <v>32.379011358744826</v>
      </c>
      <c r="P469" s="93">
        <f t="shared" ca="1" si="208"/>
        <v>32.379011358744826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36858</v>
      </c>
      <c r="O470" s="498">
        <f t="shared" ca="1" si="207"/>
        <v>32.379011358744826</v>
      </c>
      <c r="P470" s="498">
        <f t="shared" ca="1" si="208"/>
        <v>32.379011358744826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36858</v>
      </c>
      <c r="O472" s="93">
        <f t="shared" ca="1" si="207"/>
        <v>32.379011358744826</v>
      </c>
      <c r="P472" s="93">
        <f t="shared" ca="1" si="208"/>
        <v>32.379011358744826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31891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1227+3740</f>
        <v>4967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IFERROR(__xludf.DUMMYFUNCTION("IMPORTRANGE(""https://docs.google.com/spreadsheets/d/1QqKyyYR6Q21VydFLVH3TRQUabQu_ym0Zz7PgGX0-kHA/edit?usp=sharing"",""แผน!GU87"")"),0)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10513</v>
      </c>
      <c r="J543" s="685">
        <f t="shared" si="235"/>
        <v>10513</v>
      </c>
      <c r="K543" s="686">
        <f t="shared" ca="1" si="234"/>
        <v>100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159370</v>
      </c>
      <c r="O544" s="155">
        <f t="shared" ref="O544:O549" ca="1" si="237">IF(L544&gt;0,N544*100/L544,0)</f>
        <v>59.757848912419895</v>
      </c>
      <c r="P544" s="155">
        <f t="shared" ref="P544:P549" ca="1" si="238">IF(M544&gt;0,N544*100/M544,0)</f>
        <v>59.757848912419895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159370</v>
      </c>
      <c r="O546" s="93">
        <f t="shared" ca="1" si="237"/>
        <v>59.757848912419895</v>
      </c>
      <c r="P546" s="93">
        <f t="shared" ca="1" si="238"/>
        <v>59.757848912419895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159370</v>
      </c>
      <c r="O547" s="498">
        <f t="shared" ca="1" si="237"/>
        <v>59.757848912419895</v>
      </c>
      <c r="P547" s="498">
        <f t="shared" ca="1" si="238"/>
        <v>59.757848912419895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159370</v>
      </c>
      <c r="O549" s="93">
        <f t="shared" ca="1" si="237"/>
        <v>59.757848912419895</v>
      </c>
      <c r="P549" s="93">
        <f t="shared" ca="1" si="238"/>
        <v>59.757848912419895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75426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83944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10513</v>
      </c>
      <c r="J559" s="706">
        <f t="shared" si="245"/>
        <v>10513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79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79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79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79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10055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1758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199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414.92</v>
      </c>
      <c r="J592" s="706">
        <f t="shared" si="253"/>
        <v>1</v>
      </c>
      <c r="K592" s="675">
        <f t="shared" ref="K592:K594" ca="1" si="254">IF(I592&gt;0,J592*100/I592,0)</f>
        <v>0.24101031524149233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1</v>
      </c>
      <c r="K593" s="412">
        <f t="shared" ca="1" si="254"/>
        <v>0.24101031524149233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IFERROR(__xludf.DUMMYFUNCTION("IMPORTRANGE(""https://docs.google.com/spreadsheets/d/1QqKyyYR6Q21VydFLVH3TRQUabQu_ym0Zz7PgGX0-kHA/edit?usp=sharing"",""แผน!HL87"")"),0)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IFERROR(__xludf.DUMMYFUNCTION("IMPORTRANGE(""https://docs.google.com/spreadsheets/d/1QqKyyYR6Q21VydFLVH3TRQUabQu_ym0Zz7PgGX0-kHA/edit?usp=sharing"",""แผน!HK87"")"),0)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IFERROR(__xludf.DUMMYFUNCTION("IMPORTRANGE(""https://docs.google.com/spreadsheets/d/1QqKyyYR6Q21VydFLVH3TRQUabQu_ym0Zz7PgGX0-kHA/edit?usp=sharing"",""แผน!IE87"")"),0)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IFERROR(__xludf.DUMMYFUNCTION("IMPORTRANGE(""https://docs.google.com/spreadsheets/d/1QqKyyYR6Q21VydFLVH3TRQUabQu_ym0Zz7PgGX0-kHA/edit?usp=sharing"",""แผน!IH87"")"),0)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IFERROR(__xludf.DUMMYFUNCTION("IMPORTRANGE(""https://docs.google.com/spreadsheets/d/1QqKyyYR6Q21VydFLVH3TRQUabQu_ym0Zz7PgGX0-kHA/edit?usp=sharing"",""แผน!IK87"")"),0)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IFERROR(__xludf.DUMMYFUNCTION("IMPORTRANGE(""https://docs.google.com/spreadsheets/d/1QqKyyYR6Q21VydFLVH3TRQUabQu_ym0Zz7PgGX0-kHA/edit?usp=sharing"",""แผน!IP87"")"),0)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498">
        <f t="shared" ref="K821:K828" ca="1" si="335">IF(I821&gt;0,J821*100/I821,0)</f>
        <v>79.873257414289867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IFERROR(__xludf.DUMMYFUNCTION("IMPORTRANGE(""https://docs.google.com/spreadsheets/d/19vJNZY_5yjcGF2XGBMNZRCAIB0Kwfpjp8YEOfu-bneM/edit?usp=sharing"",""งานกองทุน!E87"")"),35)</f>
        <v>35</v>
      </c>
      <c r="K822" s="498">
        <f t="shared" ca="1" si="335"/>
        <v>83.333333333333329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IFERROR(__xludf.DUMMYFUNCTION("IMPORTRANGE(""https://docs.google.com/spreadsheets/d/19vJNZY_5yjcGF2XGBMNZRCAIB0Kwfpjp8YEOfu-bneM/edit?usp=sharing"",""งานกองทุน!K87"")"),20117.63)</f>
        <v>20117.63</v>
      </c>
      <c r="K823" s="498">
        <f t="shared" ca="1" si="335"/>
        <v>205.4784012877619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438A-15FD-4C08-ACFE-0B1217F7ABA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85546875" style="828" bestFit="1" customWidth="1"/>
    <col min="11" max="11" width="15.140625" style="828" bestFit="1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6240203</v>
      </c>
      <c r="N8" s="22">
        <f t="shared" ca="1" si="0"/>
        <v>5623358.8900000006</v>
      </c>
      <c r="O8" s="22">
        <f t="shared" ref="O8:O16" ca="1" si="1">IF(L8&gt;0,N8*100/L8,0)</f>
        <v>79.571719641286464</v>
      </c>
      <c r="P8" s="22">
        <f t="shared" ref="P8:P16" ca="1" si="2">IF(M8&gt;0,N8*100/M8,0)</f>
        <v>90.114999303708544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6240203</v>
      </c>
      <c r="N10" s="30">
        <f t="shared" ca="1" si="3"/>
        <v>5623358.8900000006</v>
      </c>
      <c r="O10" s="30">
        <f t="shared" ca="1" si="1"/>
        <v>79.571719641286464</v>
      </c>
      <c r="P10" s="30">
        <f t="shared" ca="1" si="2"/>
        <v>90.114999303708544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5804203</v>
      </c>
      <c r="N11" s="498">
        <f t="shared" ca="1" si="4"/>
        <v>5187358.8900000006</v>
      </c>
      <c r="O11" s="498">
        <f t="shared" ca="1" si="1"/>
        <v>78.615023842027938</v>
      </c>
      <c r="P11" s="498">
        <f t="shared" ca="1" si="2"/>
        <v>89.372458027398437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5804203</v>
      </c>
      <c r="N13" s="93">
        <f t="shared" ca="1" si="5"/>
        <v>5187358.8900000006</v>
      </c>
      <c r="O13" s="93">
        <f t="shared" ca="1" si="1"/>
        <v>78.615023842027938</v>
      </c>
      <c r="P13" s="93">
        <f t="shared" ca="1" si="2"/>
        <v>89.372458027398437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4145115</v>
      </c>
      <c r="N18" s="22">
        <f t="shared" ca="1" si="8"/>
        <v>3542185.81</v>
      </c>
      <c r="O18" s="22">
        <f t="shared" ref="O18:O26" ca="1" si="9">IF(L18&gt;0,N18*100/L18,0)</f>
        <v>71.24347760151764</v>
      </c>
      <c r="P18" s="22">
        <f t="shared" ref="P18:P26" ca="1" si="10">IF(M18&gt;0,N18*100/M18,0)</f>
        <v>85.454464110163414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4145115</v>
      </c>
      <c r="N20" s="30">
        <f t="shared" ca="1" si="11"/>
        <v>3542185.81</v>
      </c>
      <c r="O20" s="30">
        <f t="shared" ca="1" si="9"/>
        <v>71.24347760151764</v>
      </c>
      <c r="P20" s="30">
        <f t="shared" ca="1" si="10"/>
        <v>85.454464110163414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3709115</v>
      </c>
      <c r="N21" s="498">
        <f t="shared" ca="1" si="12"/>
        <v>3106185.81</v>
      </c>
      <c r="O21" s="498">
        <f t="shared" ca="1" si="9"/>
        <v>68.975095173719794</v>
      </c>
      <c r="P21" s="498">
        <f t="shared" ca="1" si="10"/>
        <v>83.744661731976493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3709115</v>
      </c>
      <c r="N23" s="93">
        <f t="shared" ca="1" si="13"/>
        <v>3106185.81</v>
      </c>
      <c r="O23" s="93">
        <f t="shared" ca="1" si="9"/>
        <v>68.975095173719794</v>
      </c>
      <c r="P23" s="93">
        <f t="shared" ca="1" si="10"/>
        <v>83.744661731976493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2095088</v>
      </c>
      <c r="N28" s="22">
        <f t="shared" si="16"/>
        <v>2081173.08</v>
      </c>
      <c r="O28" s="22">
        <f t="shared" ref="O28:O37" ca="1" si="17">IF(L28&gt;0,N28*100/L28,0)</f>
        <v>99.335831239546977</v>
      </c>
      <c r="P28" s="22">
        <f t="shared" ref="P28:P37" ca="1" si="18">IF(M28&gt;0,N28*100/M28,0)</f>
        <v>99.335831239546977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2095088</v>
      </c>
      <c r="N30" s="30">
        <f t="shared" si="19"/>
        <v>2081173.08</v>
      </c>
      <c r="O30" s="30">
        <f t="shared" ca="1" si="17"/>
        <v>99.335831239546977</v>
      </c>
      <c r="P30" s="30">
        <f t="shared" ca="1" si="18"/>
        <v>99.335831239546977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2095088</v>
      </c>
      <c r="N31" s="498">
        <f t="shared" si="20"/>
        <v>2081173.08</v>
      </c>
      <c r="O31" s="498">
        <f t="shared" ca="1" si="17"/>
        <v>99.335831239546977</v>
      </c>
      <c r="P31" s="498">
        <f t="shared" ca="1" si="18"/>
        <v>99.335831239546977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2095088</v>
      </c>
      <c r="N33" s="93">
        <f t="shared" si="21"/>
        <v>2081173.08</v>
      </c>
      <c r="O33" s="93">
        <f t="shared" ca="1" si="17"/>
        <v>99.335831239546977</v>
      </c>
      <c r="P33" s="93">
        <f t="shared" ca="1" si="18"/>
        <v>99.335831239546977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4971944</v>
      </c>
      <c r="M37" s="859">
        <f t="shared" ca="1" si="24"/>
        <v>4145115</v>
      </c>
      <c r="N37" s="859">
        <f t="shared" ca="1" si="24"/>
        <v>3542185.81</v>
      </c>
      <c r="O37" s="859">
        <f t="shared" ca="1" si="17"/>
        <v>71.24347760151764</v>
      </c>
      <c r="P37" s="859">
        <f t="shared" ca="1" si="18"/>
        <v>85.454464110163414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696040</v>
      </c>
      <c r="N41" s="85">
        <f t="shared" ca="1" si="25"/>
        <v>482313</v>
      </c>
      <c r="O41" s="85">
        <f t="shared" ref="O41:O49" ca="1" si="26">IF(L41&gt;0,N41*100/L41,0)</f>
        <v>71.435892346953139</v>
      </c>
      <c r="P41" s="85">
        <f t="shared" ref="P41:P49" ca="1" si="27">IF(M41&gt;0,N41*100/M41,0)</f>
        <v>69.293862421699899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696040</v>
      </c>
      <c r="N43" s="92">
        <f t="shared" ca="1" si="28"/>
        <v>482313</v>
      </c>
      <c r="O43" s="92">
        <f t="shared" ca="1" si="26"/>
        <v>71.435892346953139</v>
      </c>
      <c r="P43" s="92">
        <f t="shared" ca="1" si="27"/>
        <v>69.293862421699899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696040</v>
      </c>
      <c r="N44" s="498">
        <f t="shared" ca="1" si="29"/>
        <v>482313</v>
      </c>
      <c r="O44" s="498">
        <f t="shared" ca="1" si="26"/>
        <v>71.435892346953139</v>
      </c>
      <c r="P44" s="498">
        <f t="shared" ca="1" si="27"/>
        <v>69.293862421699899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IFERROR(__xludf.DUMMYFUNCTION("IMPORTRANGE(""https://docs.google.com/spreadsheets/d/1MeEWN-I1oV_STSDYn1IFDPWt_1FKiwhDph83XaGc0o0/edit?usp=sharing"",""งบพรบ!R88"")"),696040)</f>
        <v>696040</v>
      </c>
      <c r="N46" s="93">
        <f ca="1">IFERROR(__xludf.DUMMYFUNCTION("IMPORTRANGE(""https://docs.google.com/spreadsheets/d/1MeEWN-I1oV_STSDYn1IFDPWt_1FKiwhDph83XaGc0o0/edit?usp=sharing"",""งบพรบ!T88"")"),482313)</f>
        <v>482313</v>
      </c>
      <c r="O46" s="93">
        <f t="shared" ca="1" si="26"/>
        <v>71.435892346953139</v>
      </c>
      <c r="P46" s="93">
        <f t="shared" ca="1" si="27"/>
        <v>69.293862421699899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512900</v>
      </c>
      <c r="N53" s="116">
        <f t="shared" ca="1" si="31"/>
        <v>508097.08</v>
      </c>
      <c r="O53" s="116">
        <f t="shared" ref="O53:O61" ca="1" si="32">IF(L53&gt;0,N53*100/L53,0)</f>
        <v>78.970637239664285</v>
      </c>
      <c r="P53" s="116">
        <f t="shared" ref="P53:P61" ca="1" si="33">IF(M53&gt;0,N53*100/M53,0)</f>
        <v>99.063575745759408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512900</v>
      </c>
      <c r="N55" s="123">
        <f t="shared" ca="1" si="34"/>
        <v>508097.08</v>
      </c>
      <c r="O55" s="123">
        <f t="shared" ca="1" si="32"/>
        <v>78.970637239664285</v>
      </c>
      <c r="P55" s="123">
        <f t="shared" ca="1" si="33"/>
        <v>99.063575745759408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407300</v>
      </c>
      <c r="N56" s="498">
        <f t="shared" ca="1" si="35"/>
        <v>402497.08</v>
      </c>
      <c r="O56" s="498">
        <f t="shared" ca="1" si="32"/>
        <v>75.600503380916606</v>
      </c>
      <c r="P56" s="498">
        <f t="shared" ca="1" si="33"/>
        <v>98.820790572059906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IFERROR(__xludf.DUMMYFUNCTION("IMPORTRANGE(""https://docs.google.com/spreadsheets/d/1MeEWN-I1oV_STSDYn1IFDPWt_1FKiwhDph83XaGc0o0/edit?usp=sharing"",""งบพรบ!AB88"")"),407300)</f>
        <v>407300</v>
      </c>
      <c r="N58" s="93">
        <f ca="1">IFERROR(__xludf.DUMMYFUNCTION("IMPORTRANGE(""https://docs.google.com/spreadsheets/d/1MeEWN-I1oV_STSDYn1IFDPWt_1FKiwhDph83XaGc0o0/edit?usp=sharing"",""งบพรบ!AD88"")"),402497.08)</f>
        <v>402497.08</v>
      </c>
      <c r="O58" s="93">
        <f t="shared" ca="1" si="32"/>
        <v>75.600503380916606</v>
      </c>
      <c r="P58" s="93">
        <f t="shared" ca="1" si="33"/>
        <v>98.820790572059906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259524.76</v>
      </c>
      <c r="O66" s="155">
        <f t="shared" ref="O66:O74" ca="1" si="40">IF(L66&gt;0,N66*100/L66,0)</f>
        <v>67.584572916666673</v>
      </c>
      <c r="P66" s="155">
        <f t="shared" ref="P66:P74" ca="1" si="41">IF(M66&gt;0,N66*100/M66,0)</f>
        <v>91.061319298245607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259524.76</v>
      </c>
      <c r="O68" s="93">
        <f t="shared" ca="1" si="40"/>
        <v>67.584572916666673</v>
      </c>
      <c r="P68" s="93">
        <f t="shared" ca="1" si="41"/>
        <v>91.061319298245607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285000</v>
      </c>
      <c r="N69" s="498">
        <f t="shared" ca="1" si="43"/>
        <v>259524.76</v>
      </c>
      <c r="O69" s="498">
        <f t="shared" ca="1" si="40"/>
        <v>67.584572916666673</v>
      </c>
      <c r="P69" s="498">
        <f t="shared" ca="1" si="41"/>
        <v>91.061319298245607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IFERROR(__xludf.DUMMYFUNCTION("IMPORTRANGE(""https://docs.google.com/spreadsheets/d/1MeEWN-I1oV_STSDYn1IFDPWt_1FKiwhDph83XaGc0o0/edit?usp=sharing"",""งบพรบ!AL88"")"),285000)</f>
        <v>285000</v>
      </c>
      <c r="N71" s="93">
        <f ca="1">IFERROR(__xludf.DUMMYFUNCTION("IMPORTRANGE(""https://docs.google.com/spreadsheets/d/1MeEWN-I1oV_STSDYn1IFDPWt_1FKiwhDph83XaGc0o0/edit?usp=sharing"",""งบพรบ!AN88"")"),259524.76)</f>
        <v>259524.76</v>
      </c>
      <c r="O71" s="93">
        <f t="shared" ca="1" si="40"/>
        <v>67.584572916666673</v>
      </c>
      <c r="P71" s="93">
        <f t="shared" ca="1" si="41"/>
        <v>91.061319298245607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51190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IFERROR(__xludf.DUMMYFUNCTION("IMPORTRANGE(""https://docs.google.com/spreadsheets/d/1MeEWN-I1oV_STSDYn1IFDPWt_1FKiwhDph83XaGc0o0/edit?usp=sharing"",""งบพรบ!AV88"")"),51190)</f>
        <v>51190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743950</v>
      </c>
      <c r="N132" s="155">
        <f t="shared" ca="1" si="69"/>
        <v>589414.44999999995</v>
      </c>
      <c r="O132" s="155">
        <f t="shared" ref="O132:O140" ca="1" si="70">IF(L132&gt;0,N132*100/L132,0)</f>
        <v>64.65642654205196</v>
      </c>
      <c r="P132" s="155">
        <f t="shared" ref="P132:P140" ca="1" si="71">IF(M132&gt;0,N132*100/M132,0)</f>
        <v>79.227696753814087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743950</v>
      </c>
      <c r="N134" s="93">
        <f t="shared" ca="1" si="72"/>
        <v>589414.44999999995</v>
      </c>
      <c r="O134" s="93">
        <f t="shared" ca="1" si="70"/>
        <v>64.65642654205196</v>
      </c>
      <c r="P134" s="93">
        <f t="shared" ca="1" si="71"/>
        <v>79.227696753814087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543950</v>
      </c>
      <c r="N135" s="498">
        <f t="shared" ca="1" si="73"/>
        <v>389414.45</v>
      </c>
      <c r="O135" s="498">
        <f t="shared" ca="1" si="70"/>
        <v>55.188340584742278</v>
      </c>
      <c r="P135" s="498">
        <f t="shared" ca="1" si="71"/>
        <v>71.590118577075103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IFERROR(__xludf.DUMMYFUNCTION("IMPORTRANGE(""https://docs.google.com/spreadsheets/d/1MeEWN-I1oV_STSDYn1IFDPWt_1FKiwhDph83XaGc0o0/edit?usp=sharing"",""งบพรบ!BP88"")"),543950)</f>
        <v>543950</v>
      </c>
      <c r="N137" s="93">
        <f ca="1">IFERROR(__xludf.DUMMYFUNCTION("IMPORTRANGE(""https://docs.google.com/spreadsheets/d/1MeEWN-I1oV_STSDYn1IFDPWt_1FKiwhDph83XaGc0o0/edit?usp=sharing"",""งบพรบ!BR88"")"),389414.45)</f>
        <v>389414.45</v>
      </c>
      <c r="O137" s="93">
        <f t="shared" ca="1" si="70"/>
        <v>55.188340584742278</v>
      </c>
      <c r="P137" s="93">
        <f t="shared" ca="1" si="71"/>
        <v>71.590118577075103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59500</v>
      </c>
      <c r="N181" s="155">
        <f t="shared" ca="1" si="92"/>
        <v>59260</v>
      </c>
      <c r="O181" s="155">
        <f t="shared" ref="O181:O189" ca="1" si="93">IF(L181&gt;0,N181*100/L181,0)</f>
        <v>91.875968992248062</v>
      </c>
      <c r="P181" s="155">
        <f t="shared" ref="P181:P189" ca="1" si="94">IF(M181&gt;0,N181*100/M181,0)</f>
        <v>99.596638655462186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59500</v>
      </c>
      <c r="N183" s="93">
        <f t="shared" ca="1" si="95"/>
        <v>59260</v>
      </c>
      <c r="O183" s="93">
        <f t="shared" ca="1" si="93"/>
        <v>91.875968992248062</v>
      </c>
      <c r="P183" s="93">
        <f t="shared" ca="1" si="94"/>
        <v>99.596638655462186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59500</v>
      </c>
      <c r="N184" s="498">
        <f t="shared" ca="1" si="96"/>
        <v>59260</v>
      </c>
      <c r="O184" s="498">
        <f t="shared" ca="1" si="93"/>
        <v>91.875968992248062</v>
      </c>
      <c r="P184" s="498">
        <f t="shared" ca="1" si="94"/>
        <v>99.596638655462186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IFERROR(__xludf.DUMMYFUNCTION("IMPORTRANGE(""https://docs.google.com/spreadsheets/d/1MeEWN-I1oV_STSDYn1IFDPWt_1FKiwhDph83XaGc0o0/edit?usp=sharing"",""งบพรบ!CT88"")"),59500)</f>
        <v>59500</v>
      </c>
      <c r="N186" s="93">
        <f ca="1">IFERROR(__xludf.DUMMYFUNCTION("IMPORTRANGE(""https://docs.google.com/spreadsheets/d/1MeEWN-I1oV_STSDYn1IFDPWt_1FKiwhDph83XaGc0o0/edit?usp=sharing"",""งบพรบ!CV88"")"),59260)</f>
        <v>59260</v>
      </c>
      <c r="O186" s="93">
        <f t="shared" ca="1" si="93"/>
        <v>91.875968992248062</v>
      </c>
      <c r="P186" s="93">
        <f t="shared" ca="1" si="94"/>
        <v>99.596638655462186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5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5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5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3500</v>
      </c>
      <c r="O217" s="155">
        <f ca="1">IF(L217&gt;0,N217*100/L217,0)</f>
        <v>53.846153846153847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5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40060</v>
      </c>
      <c r="O277" s="155">
        <f t="shared" ref="O277:O285" ca="1" si="126">IF(L277&gt;0,N277*100/L277,0)</f>
        <v>97.683491831260667</v>
      </c>
      <c r="P277" s="155">
        <f t="shared" ref="P277:P285" ca="1" si="127">IF(M277&gt;0,N277*100/M277,0)</f>
        <v>97.683491831260667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40060</v>
      </c>
      <c r="O279" s="93">
        <f t="shared" ca="1" si="126"/>
        <v>97.683491831260667</v>
      </c>
      <c r="P279" s="93">
        <f t="shared" ca="1" si="127"/>
        <v>97.683491831260667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40060</v>
      </c>
      <c r="O280" s="498">
        <f t="shared" ca="1" si="126"/>
        <v>97.683491831260667</v>
      </c>
      <c r="P280" s="498">
        <f t="shared" ca="1" si="127"/>
        <v>97.683491831260667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IFERROR(__xludf.DUMMYFUNCTION("IMPORTRANGE(""https://docs.google.com/spreadsheets/d/1MeEWN-I1oV_STSDYn1IFDPWt_1FKiwhDph83XaGc0o0/edit?usp=sharing"",""งบพรบ!DP88"")"),40060)</f>
        <v>40060</v>
      </c>
      <c r="O282" s="93">
        <f t="shared" ca="1" si="126"/>
        <v>97.683491831260667</v>
      </c>
      <c r="P282" s="93">
        <f t="shared" ca="1" si="127"/>
        <v>97.683491831260667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IFERROR(__xludf.DUMMYFUNCTION("IMPORTRANGE(""https://docs.google.com/spreadsheets/d/1QqKyyYR6Q21VydFLVH3TRQUabQu_ym0Zz7PgGX0-kHA/edit?usp=sharing"",""แผน!EB88"")"),10)</f>
        <v>10</v>
      </c>
      <c r="J288" s="679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79240</v>
      </c>
      <c r="O298" s="155">
        <f t="shared" ref="O298:O306" ca="1" si="136">IF(L298&gt;0,N298*100/L298,0)</f>
        <v>96.165048543689323</v>
      </c>
      <c r="P298" s="155">
        <f t="shared" ref="P298:P306" ca="1" si="137">IF(M298&gt;0,N298*100/M298,0)</f>
        <v>96.165048543689323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79240</v>
      </c>
      <c r="O300" s="93">
        <f t="shared" ca="1" si="136"/>
        <v>96.165048543689323</v>
      </c>
      <c r="P300" s="93">
        <f t="shared" ca="1" si="137"/>
        <v>96.165048543689323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79240</v>
      </c>
      <c r="O301" s="498">
        <f t="shared" ca="1" si="136"/>
        <v>96.165048543689323</v>
      </c>
      <c r="P301" s="498">
        <f t="shared" ca="1" si="137"/>
        <v>96.165048543689323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IFERROR(__xludf.DUMMYFUNCTION("IMPORTRANGE(""https://docs.google.com/spreadsheets/d/1MeEWN-I1oV_STSDYn1IFDPWt_1FKiwhDph83XaGc0o0/edit?usp=sharing"",""งบพรบ!DZ88"")"),79240)</f>
        <v>79240</v>
      </c>
      <c r="O303" s="93">
        <f t="shared" ca="1" si="136"/>
        <v>96.165048543689323</v>
      </c>
      <c r="P303" s="93">
        <f t="shared" ca="1" si="137"/>
        <v>96.165048543689323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254190.61</v>
      </c>
      <c r="O315" s="155">
        <f t="shared" ref="O315:O323" ca="1" si="144">IF(L315&gt;0,N315*100/L315,0)</f>
        <v>57.902189066059222</v>
      </c>
      <c r="P315" s="155">
        <f t="shared" ref="P315:P323" ca="1" si="145">IF(M315&gt;0,N315*100/M315,0)</f>
        <v>78.818793798449619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254190.61</v>
      </c>
      <c r="O317" s="93">
        <f t="shared" ca="1" si="144"/>
        <v>57.902189066059222</v>
      </c>
      <c r="P317" s="93">
        <f t="shared" ca="1" si="145"/>
        <v>78.818793798449619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322500</v>
      </c>
      <c r="N318" s="498">
        <f t="shared" ca="1" si="147"/>
        <v>254190.61</v>
      </c>
      <c r="O318" s="498">
        <f t="shared" ca="1" si="144"/>
        <v>57.902189066059222</v>
      </c>
      <c r="P318" s="498">
        <f t="shared" ca="1" si="145"/>
        <v>78.818793798449619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IFERROR(__xludf.DUMMYFUNCTION("IMPORTRANGE(""https://docs.google.com/spreadsheets/d/1MeEWN-I1oV_STSDYn1IFDPWt_1FKiwhDph83XaGc0o0/edit?usp=sharing"",""งบพรบ!EH88"")"),322500)</f>
        <v>322500</v>
      </c>
      <c r="N320" s="93">
        <f ca="1">IFERROR(__xludf.DUMMYFUNCTION("IMPORTRANGE(""https://docs.google.com/spreadsheets/d/1MeEWN-I1oV_STSDYn1IFDPWt_1FKiwhDph83XaGc0o0/edit?usp=sharing"",""งบพรบ!EJ88"")"),254190.61)</f>
        <v>254190.61</v>
      </c>
      <c r="O320" s="93">
        <f t="shared" ca="1" si="144"/>
        <v>57.902189066059222</v>
      </c>
      <c r="P320" s="93">
        <f t="shared" ca="1" si="145"/>
        <v>78.818793798449619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8838</v>
      </c>
      <c r="K327" s="446">
        <f ca="1">IF(I327&gt;0,J327*100/I327,0)</f>
        <v>184.125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113352.58</v>
      </c>
      <c r="O328" s="155">
        <f t="shared" ref="O328:O336" ca="1" si="150">IF(L328&gt;0,N328*100/L328,0)</f>
        <v>63.325463687150837</v>
      </c>
      <c r="P328" s="155">
        <f t="shared" ref="P328:P336" ca="1" si="151">IF(M328&gt;0,N328*100/M328,0)</f>
        <v>82.890369287020107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113352.58</v>
      </c>
      <c r="O330" s="93">
        <f t="shared" ca="1" si="150"/>
        <v>63.325463687150837</v>
      </c>
      <c r="P330" s="93">
        <f t="shared" ca="1" si="151"/>
        <v>82.890369287020107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136750</v>
      </c>
      <c r="N331" s="498">
        <f t="shared" ca="1" si="153"/>
        <v>113352.58</v>
      </c>
      <c r="O331" s="498">
        <f t="shared" ca="1" si="150"/>
        <v>63.325463687150837</v>
      </c>
      <c r="P331" s="498">
        <f t="shared" ca="1" si="151"/>
        <v>82.890369287020107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IFERROR(__xludf.DUMMYFUNCTION("IMPORTRANGE(""https://docs.google.com/spreadsheets/d/1MeEWN-I1oV_STSDYn1IFDPWt_1FKiwhDph83XaGc0o0/edit?usp=sharing"",""งบพรบ!ER88"")"),136750)</f>
        <v>136750</v>
      </c>
      <c r="N333" s="93">
        <f ca="1">IFERROR(__xludf.DUMMYFUNCTION("IMPORTRANGE(""https://docs.google.com/spreadsheets/d/1MeEWN-I1oV_STSDYn1IFDPWt_1FKiwhDph83XaGc0o0/edit?usp=sharing"",""งบพรบ!ET88"")"),113352.58)</f>
        <v>113352.58</v>
      </c>
      <c r="O333" s="93">
        <f t="shared" ca="1" si="150"/>
        <v>63.325463687150837</v>
      </c>
      <c r="P333" s="93">
        <f t="shared" ca="1" si="151"/>
        <v>82.890369287020107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IFERROR(__xludf.DUMMYFUNCTION("IMPORTRANGE(""https://docs.google.com/spreadsheets/d/1kVcqe37tkHyjCSG3S0O1AXqVkqjo8mSIZil3BcpIysc/edit?usp=sharing"",""ศูนย์!D88"")"),8519)</f>
        <v>8519</v>
      </c>
      <c r="K338" s="498">
        <f ca="1">IF(I338&gt;0,J338*100/I338,0)</f>
        <v>177.47916666666666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IFERROR(__xludf.DUMMYFUNCTION("IMPORTRANGE(""https://docs.google.com/spreadsheets/d/1kVcqe37tkHyjCSG3S0O1AXqVkqjo8mSIZil3BcpIysc/edit?usp=sharing"",""ศูนย์!F88"")"),306)</f>
        <v>306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1165770</v>
      </c>
      <c r="N345" s="155">
        <f t="shared" ca="1" si="155"/>
        <v>1057438.33</v>
      </c>
      <c r="O345" s="155">
        <f t="shared" ref="O345:O353" ca="1" si="156">IF(L345&gt;0,N345*100/L345,0)</f>
        <v>73.496506019071973</v>
      </c>
      <c r="P345" s="155">
        <f t="shared" ref="P345:P353" ca="1" si="157">IF(M345&gt;0,N345*100/M345,0)</f>
        <v>90.707286171371706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1165770</v>
      </c>
      <c r="N347" s="93">
        <f t="shared" ca="1" si="158"/>
        <v>1057438.33</v>
      </c>
      <c r="O347" s="93">
        <f t="shared" ca="1" si="156"/>
        <v>73.496506019071973</v>
      </c>
      <c r="P347" s="93">
        <f t="shared" ca="1" si="157"/>
        <v>90.707286171371706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1035370</v>
      </c>
      <c r="N348" s="498">
        <f t="shared" ca="1" si="159"/>
        <v>927038.33</v>
      </c>
      <c r="O348" s="498">
        <f t="shared" ca="1" si="156"/>
        <v>72.021996488393057</v>
      </c>
      <c r="P348" s="498">
        <f t="shared" ca="1" si="157"/>
        <v>89.536912408124635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IFERROR(__xludf.DUMMYFUNCTION("IMPORTRANGE(""https://docs.google.com/spreadsheets/d/1MeEWN-I1oV_STSDYn1IFDPWt_1FKiwhDph83XaGc0o0/edit?usp=sharing"",""งบพรบ!FB88"")"),1035370)</f>
        <v>1035370</v>
      </c>
      <c r="N350" s="93">
        <f ca="1">IFERROR(__xludf.DUMMYFUNCTION("IMPORTRANGE(""https://docs.google.com/spreadsheets/d/1MeEWN-I1oV_STSDYn1IFDPWt_1FKiwhDph83XaGc0o0/edit?usp=sharing"",""งบพรบ!FD88"")"),927038.33)</f>
        <v>927038.33</v>
      </c>
      <c r="O350" s="93">
        <f t="shared" ca="1" si="156"/>
        <v>72.021996488393057</v>
      </c>
      <c r="P350" s="93">
        <f t="shared" ca="1" si="157"/>
        <v>89.536912408124635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259</v>
      </c>
      <c r="K355" s="466">
        <f ca="1">IF(I355&gt;0,J355*100/I355,0)</f>
        <v>51.8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IFERROR(__xludf.DUMMYFUNCTION("IMPORTRANGE(""https://docs.google.com/spreadsheets/d/1XWAQStnk-4SwqDmLtmXYiTMKHgktTP8We1SCoS47DrQ/edit?usp=sharing"",""จัดที่ดิน!W88"")"),520)</f>
        <v>520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IFERROR(__xludf.DUMMYFUNCTION("IMPORTRANGE(""https://docs.google.com/spreadsheets/d/1XWAQStnk-4SwqDmLtmXYiTMKHgktTP8We1SCoS47DrQ/edit?usp=sharing"",""จัดที่ดิน!X88"")"),5900.38999999999)</f>
        <v>5900.3899999999903</v>
      </c>
      <c r="K359" s="498">
        <f t="shared" ca="1" si="161"/>
        <v>118.00779999999982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IFERROR(__xludf.DUMMYFUNCTION("IMPORTRANGE(""https://docs.google.com/spreadsheets/d/1XWAQStnk-4SwqDmLtmXYiTMKHgktTP8We1SCoS47DrQ/edit?usp=sharing"",""จัดที่ดิน!Y88"")"),356)</f>
        <v>356</v>
      </c>
      <c r="K360" s="498">
        <f t="shared" ca="1" si="161"/>
        <v>71.2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IFERROR(__xludf.DUMMYFUNCTION("IMPORTRANGE(""https://docs.google.com/spreadsheets/d/1XWAQStnk-4SwqDmLtmXYiTMKHgktTP8We1SCoS47DrQ/edit?usp=sharing"",""จัดที่ดิน!Z88"")"),3552.32)</f>
        <v>3552.32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IFERROR(__xludf.DUMMYFUNCTION("IMPORTRANGE(""https://docs.google.com/spreadsheets/d/1XWAQStnk-4SwqDmLtmXYiTMKHgktTP8We1SCoS47DrQ/edit?usp=sharing"",""จัดที่ดิน!AA88"")"),259)</f>
        <v>259</v>
      </c>
      <c r="K362" s="498">
        <f t="shared" ca="1" si="161"/>
        <v>51.8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IFERROR(__xludf.DUMMYFUNCTION("IMPORTRANGE(""https://docs.google.com/spreadsheets/d/1XWAQStnk-4SwqDmLtmXYiTMKHgktTP8We1SCoS47DrQ/edit?usp=sharing"",""จัดที่ดิน!AB88"")"),2637.71)</f>
        <v>2637.71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833</v>
      </c>
      <c r="K364" s="480">
        <f t="shared" ca="1" si="161"/>
        <v>104.125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111</v>
      </c>
      <c r="K365" s="492">
        <f t="shared" ca="1" si="161"/>
        <v>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IFERROR(__xludf.DUMMYFUNCTION("IMPORTRANGE(""https://docs.google.com/spreadsheets/d/1XWAQStnk-4SwqDmLtmXYiTMKHgktTP8We1SCoS47DrQ/edit?usp=sharing"",""จัดที่ดิน!E88"")"),212)</f>
        <v>212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IFERROR(__xludf.DUMMYFUNCTION("IMPORTRANGE(""https://docs.google.com/spreadsheets/d/1XWAQStnk-4SwqDmLtmXYiTMKHgktTP8We1SCoS47DrQ/edit?usp=sharing"",""จัดที่ดิน!F88"")"),2433.85)</f>
        <v>2433.85</v>
      </c>
      <c r="K369" s="498">
        <f t="shared" ca="1" si="163"/>
        <v>162.25666666666666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IFERROR(__xludf.DUMMYFUNCTION("IMPORTRANGE(""https://docs.google.com/spreadsheets/d/1XWAQStnk-4SwqDmLtmXYiTMKHgktTP8We1SCoS47DrQ/edit?usp=sharing"",""จัดที่ดิน!G88"")"),112)</f>
        <v>112</v>
      </c>
      <c r="K370" s="498">
        <f t="shared" ca="1" si="163"/>
        <v>74.666666666666671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IFERROR(__xludf.DUMMYFUNCTION("IMPORTRANGE(""https://docs.google.com/spreadsheets/d/1XWAQStnk-4SwqDmLtmXYiTMKHgktTP8We1SCoS47DrQ/edit?usp=sharing"",""จัดที่ดิน!H88"")"),978.79)</f>
        <v>978.79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IFERROR(__xludf.DUMMYFUNCTION("IMPORTRANGE(""https://docs.google.com/spreadsheets/d/1XWAQStnk-4SwqDmLtmXYiTMKHgktTP8We1SCoS47DrQ/edit?usp=sharing"",""จัดที่ดิน!I88"")"),111)</f>
        <v>111</v>
      </c>
      <c r="K372" s="498">
        <f t="shared" ca="1" si="163"/>
        <v>74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IFERROR(__xludf.DUMMYFUNCTION("IMPORTRANGE(""https://docs.google.com/spreadsheets/d/1XWAQStnk-4SwqDmLtmXYiTMKHgktTP8We1SCoS47DrQ/edit?usp=sharing"",""จัดที่ดิน!J88"")"),975.61)</f>
        <v>975.61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722</v>
      </c>
      <c r="K374" s="492">
        <f t="shared" ca="1" si="163"/>
        <v>111.07692307692308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IFERROR(__xludf.DUMMYFUNCTION("IMPORTRANGE(""https://docs.google.com/spreadsheets/d/1XWAQStnk-4SwqDmLtmXYiTMKHgktTP8We1SCoS47DrQ/edit?usp=sharing"",""จัดที่ดิน!AH88"")"),308)</f>
        <v>308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IFERROR(__xludf.DUMMYFUNCTION("IMPORTRANGE(""https://docs.google.com/spreadsheets/d/1XWAQStnk-4SwqDmLtmXYiTMKHgktTP8We1SCoS47DrQ/edit?usp=sharing"",""จัดที่ดิน!AI88"")"),3466.54)</f>
        <v>3466.54</v>
      </c>
      <c r="K378" s="498">
        <f t="shared" ca="1" si="164"/>
        <v>99.043999999999997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IFERROR(__xludf.DUMMYFUNCTION("IMPORTRANGE(""https://docs.google.com/spreadsheets/d/1XWAQStnk-4SwqDmLtmXYiTMKHgktTP8We1SCoS47DrQ/edit?usp=sharing"",""จัดที่ดิน!AJ88"")"),819)</f>
        <v>819</v>
      </c>
      <c r="K379" s="498">
        <f t="shared" ca="1" si="164"/>
        <v>126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IFERROR(__xludf.DUMMYFUNCTION("IMPORTRANGE(""https://docs.google.com/spreadsheets/d/1XWAQStnk-4SwqDmLtmXYiTMKHgktTP8We1SCoS47DrQ/edit?usp=sharing"",""จัดที่ดิน!AK88"")"),11415.2)</f>
        <v>11415.2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IFERROR(__xludf.DUMMYFUNCTION("IMPORTRANGE(""https://docs.google.com/spreadsheets/d/1XWAQStnk-4SwqDmLtmXYiTMKHgktTP8We1SCoS47DrQ/edit?usp=sharing"",""จัดที่ดิน!AL88"")"),722)</f>
        <v>722</v>
      </c>
      <c r="K381" s="498">
        <f t="shared" ca="1" si="164"/>
        <v>111.07692307692308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IFERROR(__xludf.DUMMYFUNCTION("IMPORTRANGE(""https://docs.google.com/spreadsheets/d/1XWAQStnk-4SwqDmLtmXYiTMKHgktTP8We1SCoS47DrQ/edit?usp=sharing"",""จัดที่ดิน!AM88"")"),10484.7)</f>
        <v>10484.700000000001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IFERROR(__xludf.DUMMYFUNCTION("IMPORTRANGE(""https://docs.google.com/spreadsheets/d/1XWAQStnk-4SwqDmLtmXYiTMKHgktTP8We1SCoS47DrQ/edit?usp=sharing"",""จัดที่ดิน!AP88"")"),87)</f>
        <v>87</v>
      </c>
      <c r="K385" s="506">
        <f ca="1">IF(I385&gt;0,J385*100/I385,0)</f>
        <v>58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2095088</v>
      </c>
      <c r="N414" s="553">
        <f t="shared" si="181"/>
        <v>2081173.08</v>
      </c>
      <c r="O414" s="553">
        <f ca="1">IF(L414&gt;0,N414*100/L414,0)</f>
        <v>99.335831239546977</v>
      </c>
      <c r="P414" s="553">
        <f ca="1">IF(M414&gt;0,N414*100/M414,0)</f>
        <v>99.335831239546977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124080</v>
      </c>
      <c r="O419" s="155">
        <f t="shared" ref="O419:O424" ca="1" si="185">IF(L419&gt;0,N419*100/L419,0)</f>
        <v>83.252818035426728</v>
      </c>
      <c r="P419" s="155">
        <f t="shared" ref="P419:P424" ca="1" si="186">IF(M419&gt;0,N419*100/M419,0)</f>
        <v>83.252818035426728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124080</v>
      </c>
      <c r="O421" s="93">
        <f t="shared" ca="1" si="185"/>
        <v>83.252818035426728</v>
      </c>
      <c r="P421" s="93">
        <f t="shared" ca="1" si="186"/>
        <v>83.252818035426728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124080</v>
      </c>
      <c r="O422" s="498">
        <f t="shared" ca="1" si="185"/>
        <v>83.252818035426728</v>
      </c>
      <c r="P422" s="498">
        <f t="shared" ca="1" si="186"/>
        <v>83.252818035426728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124080</v>
      </c>
      <c r="O424" s="93">
        <f t="shared" ca="1" si="185"/>
        <v>83.252818035426728</v>
      </c>
      <c r="P424" s="93">
        <f t="shared" ca="1" si="186"/>
        <v>83.252818035426728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1080+480+3740</f>
        <v>5300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45</v>
      </c>
      <c r="J433" s="679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230850.03</v>
      </c>
      <c r="O444" s="195">
        <f t="shared" ref="O444:O449" ca="1" si="198">IF(L444&gt;0,N444*100/L444,0)</f>
        <v>72.667473558297658</v>
      </c>
      <c r="P444" s="195">
        <f t="shared" ref="P444:P449" ca="1" si="199">IF(M444&gt;0,N444*100/M444,0)</f>
        <v>72.667473558297658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230850.03</v>
      </c>
      <c r="O446" s="93">
        <f t="shared" ca="1" si="198"/>
        <v>72.667473558297658</v>
      </c>
      <c r="P446" s="93">
        <f t="shared" ca="1" si="199"/>
        <v>72.667473558297658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230850.03</v>
      </c>
      <c r="O447" s="498">
        <f t="shared" ca="1" si="198"/>
        <v>72.667473558297658</v>
      </c>
      <c r="P447" s="498">
        <f t="shared" ca="1" si="199"/>
        <v>72.667473558297658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230850.03</v>
      </c>
      <c r="O449" s="93">
        <f t="shared" ca="1" si="198"/>
        <v>72.667473558297658</v>
      </c>
      <c r="P449" s="93">
        <f t="shared" ca="1" si="199"/>
        <v>72.667473558297658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f>23833.35+13000+13000+12566.67+12566.67+12133.34</f>
        <v>87100.03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f>360+3730+3600+360+2300</f>
        <v>10350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80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552933</v>
      </c>
      <c r="O467" s="195">
        <f t="shared" ref="O467:O472" ca="1" si="207">IF(L467&gt;0,N467*100/L467,0)</f>
        <v>96.930455803647334</v>
      </c>
      <c r="P467" s="195">
        <f t="shared" ref="P467:P472" ca="1" si="208">IF(M467&gt;0,N467*100/M467,0)</f>
        <v>96.930455803647334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552933</v>
      </c>
      <c r="O469" s="93">
        <f t="shared" ca="1" si="207"/>
        <v>96.930455803647334</v>
      </c>
      <c r="P469" s="93">
        <f t="shared" ca="1" si="208"/>
        <v>96.930455803647334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552933</v>
      </c>
      <c r="O470" s="498">
        <f t="shared" ca="1" si="207"/>
        <v>96.930455803647334</v>
      </c>
      <c r="P470" s="498">
        <f t="shared" ca="1" si="208"/>
        <v>96.930455803647334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552933</v>
      </c>
      <c r="O472" s="93">
        <f t="shared" ca="1" si="207"/>
        <v>96.930455803647334</v>
      </c>
      <c r="P472" s="93">
        <f t="shared" ca="1" si="208"/>
        <v>96.930455803647334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434000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23780+4720+480+3400+960+1440</f>
        <v>34780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630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70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261280</v>
      </c>
      <c r="O523" s="195">
        <f t="shared" ref="O523:O528" ca="1" si="227">IF(L523&gt;0,N523*100/L523,0)</f>
        <v>94.236456755392055</v>
      </c>
      <c r="P523" s="195">
        <f t="shared" ref="P523:P528" ca="1" si="228">IF(M523&gt;0,N523*100/M523,0)</f>
        <v>94.236456755392055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261280</v>
      </c>
      <c r="O525" s="93">
        <f t="shared" ca="1" si="227"/>
        <v>94.236456755392055</v>
      </c>
      <c r="P525" s="93">
        <f t="shared" ca="1" si="228"/>
        <v>94.236456755392055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261280</v>
      </c>
      <c r="O526" s="498">
        <f t="shared" ca="1" si="227"/>
        <v>94.236456755392055</v>
      </c>
      <c r="P526" s="498">
        <f t="shared" ca="1" si="228"/>
        <v>94.236456755392055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261280</v>
      </c>
      <c r="O528" s="93">
        <f t="shared" ca="1" si="227"/>
        <v>94.236456755392055</v>
      </c>
      <c r="P528" s="93">
        <f t="shared" ca="1" si="228"/>
        <v>94.236456755392055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f>3700+7980+240+22800+2080+600+360+1820</f>
        <v>39580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IFERROR(__xludf.DUMMYFUNCTION("IMPORTRANGE(""https://docs.google.com/spreadsheets/d/1QqKyyYR6Q21VydFLVH3TRQUabQu_ym0Zz7PgGX0-kHA/edit?usp=sharing"",""แผน!GU88"")"),30)</f>
        <v>30</v>
      </c>
      <c r="J537" s="679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89214</v>
      </c>
      <c r="J543" s="685">
        <f t="shared" si="235"/>
        <v>89216</v>
      </c>
      <c r="K543" s="686">
        <f t="shared" ca="1" si="234"/>
        <v>100.00224180061426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780665</v>
      </c>
      <c r="N544" s="155">
        <f t="shared" si="236"/>
        <v>912030.05</v>
      </c>
      <c r="O544" s="155">
        <f t="shared" ref="O544:O549" ca="1" si="237">IF(L544&gt;0,N544*100/L544,0)</f>
        <v>116.82732670223463</v>
      </c>
      <c r="P544" s="155">
        <f t="shared" ref="P544:P549" ca="1" si="238">IF(M544&gt;0,N544*100/M544,0)</f>
        <v>116.82732670223463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780665</v>
      </c>
      <c r="N546" s="93">
        <f t="shared" si="240"/>
        <v>912030.05</v>
      </c>
      <c r="O546" s="93">
        <f t="shared" ca="1" si="237"/>
        <v>116.82732670223463</v>
      </c>
      <c r="P546" s="93">
        <f t="shared" ca="1" si="238"/>
        <v>116.82732670223463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780665</v>
      </c>
      <c r="N547" s="498">
        <f t="shared" si="241"/>
        <v>912030.05</v>
      </c>
      <c r="O547" s="498">
        <f t="shared" ca="1" si="237"/>
        <v>116.82732670223463</v>
      </c>
      <c r="P547" s="498">
        <f t="shared" ca="1" si="238"/>
        <v>116.82732670223463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</f>
        <v>780665</v>
      </c>
      <c r="N549" s="93">
        <f>N550+N551+N552+N553+N554</f>
        <v>912030.05</v>
      </c>
      <c r="O549" s="93">
        <f t="shared" ca="1" si="237"/>
        <v>116.82732670223463</v>
      </c>
      <c r="P549" s="93">
        <f t="shared" ca="1" si="238"/>
        <v>116.82732670223463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f>24266.68+13000+13000+13000+13000+13000</f>
        <v>89266.68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f>32853.25+65260+2498.45+7850+86672+7970+316+1365+14430+240+15375+3950+1780+26020+53390+14635+35360+29476.67+21627</f>
        <v>421068.37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f>220000+178195+2000+1500</f>
        <v>401695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89214</v>
      </c>
      <c r="J559" s="706">
        <f t="shared" si="245"/>
        <v>89216</v>
      </c>
      <c r="K559" s="675">
        <f t="shared" ref="K559:K561" ca="1" si="246">IF(I559&gt;0,J559*100/I559,0)</f>
        <v>100.00224180061426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79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79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79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79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15712.62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IFERROR(__xludf.DUMMYFUNCTION("IMPORTRANGE(""https://docs.google.com/spreadsheets/d/1QqKyyYR6Q21VydFLVH3TRQUabQu_ym0Zz7PgGX0-kHA/edit?usp=sharing"",""แผน!HL88"")"),0)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IFERROR(__xludf.DUMMYFUNCTION("IMPORTRANGE(""https://docs.google.com/spreadsheets/d/1QqKyyYR6Q21VydFLVH3TRQUabQu_ym0Zz7PgGX0-kHA/edit?usp=sharing"",""แผน!HK88"")"),0)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IFERROR(__xludf.DUMMYFUNCTION("IMPORTRANGE(""https://docs.google.com/spreadsheets/d/1QqKyyYR6Q21VydFLVH3TRQUabQu_ym0Zz7PgGX0-kHA/edit?usp=sharing"",""แผน!IA88"")"),0)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IFERROR(__xludf.DUMMYFUNCTION("IMPORTRANGE(""https://docs.google.com/spreadsheets/d/1QqKyyYR6Q21VydFLVH3TRQUabQu_ym0Zz7PgGX0-kHA/edit?usp=sharing"",""แผน!IE88"")"),0)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IFERROR(__xludf.DUMMYFUNCTION("IMPORTRANGE(""https://docs.google.com/spreadsheets/d/1QqKyyYR6Q21VydFLVH3TRQUabQu_ym0Zz7PgGX0-kHA/edit?usp=sharing"",""แผน!IH88"")"),0)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IFERROR(__xludf.DUMMYFUNCTION("IMPORTRANGE(""https://docs.google.com/spreadsheets/d/1QqKyyYR6Q21VydFLVH3TRQUabQu_ym0Zz7PgGX0-kHA/edit?usp=sharing"",""แผน!IK88"")"),0)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IFERROR(__xludf.DUMMYFUNCTION("IMPORTRANGE(""https://docs.google.com/spreadsheets/d/1QqKyyYR6Q21VydFLVH3TRQUabQu_ym0Zz7PgGX0-kHA/edit?usp=sharing"",""แผน!IP88"")"),0)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IFERROR(__xludf.DUMMYFUNCTION("IMPORTRANGE(""https://docs.google.com/spreadsheets/d/19vJNZY_5yjcGF2XGBMNZRCAIB0Kwfpjp8YEOfu-bneM/edit?usp=sharing"",""งานกองทุน!F88"")"),1240998.69)</f>
        <v>1240998.69</v>
      </c>
      <c r="K821" s="498">
        <f t="shared" ref="K821:K828" ca="1" si="335">IF(I821&gt;0,J821*100/I821,0)</f>
        <v>28.326940016874246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IFERROR(__xludf.DUMMYFUNCTION("IMPORTRANGE(""https://docs.google.com/spreadsheets/d/19vJNZY_5yjcGF2XGBMNZRCAIB0Kwfpjp8YEOfu-bneM/edit?usp=sharing"",""งานกองทุน!E88"")"),79)</f>
        <v>79</v>
      </c>
      <c r="K822" s="498">
        <f t="shared" ca="1" si="335"/>
        <v>28.623188405797102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IFERROR(__xludf.DUMMYFUNCTION("IMPORTRANGE(""https://docs.google.com/spreadsheets/d/19vJNZY_5yjcGF2XGBMNZRCAIB0Kwfpjp8YEOfu-bneM/edit?usp=sharing"",""งานกองทุน!K88"")"),372259.58)</f>
        <v>372259.58</v>
      </c>
      <c r="K823" s="498">
        <f t="shared" ca="1" si="335"/>
        <v>20.83442416250135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IFERROR(__xludf.DUMMYFUNCTION("IMPORTRANGE(""https://docs.google.com/spreadsheets/d/19vJNZY_5yjcGF2XGBMNZRCAIB0Kwfpjp8YEOfu-bneM/edit?usp=sharing"",""งานกองทุน!J88"")"),48)</f>
        <v>48</v>
      </c>
      <c r="K824" s="498">
        <f t="shared" ca="1" si="335"/>
        <v>80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IFERROR(__xludf.DUMMYFUNCTION("IMPORTRANGE(""https://docs.google.com/spreadsheets/d/19vJNZY_5yjcGF2XGBMNZRCAIB0Kwfpjp8YEOfu-bneM/edit?usp=sharing"",""งานกองทุน!P88"")"),256711)</f>
        <v>256711</v>
      </c>
      <c r="K825" s="498">
        <f t="shared" ca="1" si="335"/>
        <v>3762.98739372618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IFERROR(__xludf.DUMMYFUNCTION("IMPORTRANGE(""https://docs.google.com/spreadsheets/d/19vJNZY_5yjcGF2XGBMNZRCAIB0Kwfpjp8YEOfu-bneM/edit?usp=sharing"",""งานกองทุน!O88"")"),74)</f>
        <v>74</v>
      </c>
      <c r="K826" s="498">
        <f t="shared" ca="1" si="335"/>
        <v>740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7D19-F907-4884-9A1E-94237E6ACB97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5.140625" style="828" customWidth="1"/>
    <col min="10" max="10" width="14.42578125" style="828" bestFit="1" customWidth="1"/>
    <col min="11" max="11" width="12.5703125" style="828" customWidth="1"/>
    <col min="12" max="14" width="23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67991518.189999998</v>
      </c>
      <c r="N8" s="22">
        <f t="shared" ca="1" si="0"/>
        <v>28498806.800000001</v>
      </c>
      <c r="O8" s="22">
        <f t="shared" ref="O8:O16" ca="1" si="1">IF(L8&gt;0,N8*100/L8,0)</f>
        <v>41.568295988927609</v>
      </c>
      <c r="P8" s="22">
        <f t="shared" ref="P8:P16" ca="1" si="2">IF(M8&gt;0,N8*100/M8,0)</f>
        <v>41.915238192447838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67991518.189999998</v>
      </c>
      <c r="N10" s="30">
        <f t="shared" ca="1" si="3"/>
        <v>28498806.800000001</v>
      </c>
      <c r="O10" s="30">
        <f t="shared" ca="1" si="1"/>
        <v>41.568295988927609</v>
      </c>
      <c r="P10" s="30">
        <f t="shared" ca="1" si="2"/>
        <v>41.915238192447838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4364687</v>
      </c>
      <c r="N11" s="498">
        <f t="shared" ca="1" si="4"/>
        <v>2584213.61</v>
      </c>
      <c r="O11" s="498">
        <f t="shared" ca="1" si="1"/>
        <v>53.160026429704452</v>
      </c>
      <c r="P11" s="498">
        <f t="shared" ca="1" si="2"/>
        <v>59.207306503307109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4364687</v>
      </c>
      <c r="N13" s="93">
        <f t="shared" ca="1" si="5"/>
        <v>2584213.61</v>
      </c>
      <c r="O13" s="93">
        <f t="shared" ca="1" si="1"/>
        <v>53.160026429704452</v>
      </c>
      <c r="P13" s="93">
        <f t="shared" ca="1" si="2"/>
        <v>59.207306503307109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63626831.189999998</v>
      </c>
      <c r="N14" s="498">
        <f t="shared" ca="1" si="6"/>
        <v>25914593.190000001</v>
      </c>
      <c r="O14" s="498">
        <f t="shared" ca="1" si="1"/>
        <v>40.683654992794096</v>
      </c>
      <c r="P14" s="498">
        <f t="shared" ca="1" si="2"/>
        <v>40.729033185095822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25914593.190000001</v>
      </c>
      <c r="O16" s="52">
        <f t="shared" ca="1" si="1"/>
        <v>40.683654992794096</v>
      </c>
      <c r="P16" s="52">
        <f t="shared" ca="1" si="2"/>
        <v>40.729033185095822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66257941.189999998</v>
      </c>
      <c r="N18" s="22">
        <f t="shared" ca="1" si="8"/>
        <v>27985951.460000001</v>
      </c>
      <c r="O18" s="22">
        <f t="shared" ref="O18:O26" ca="1" si="9">IF(L18&gt;0,N18*100/L18,0)</f>
        <v>41.879200250443617</v>
      </c>
      <c r="P18" s="22">
        <f t="shared" ref="P18:P26" ca="1" si="10">IF(M18&gt;0,N18*100/M18,0)</f>
        <v>42.237882670920946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66257941.189999998</v>
      </c>
      <c r="N20" s="30">
        <f t="shared" ca="1" si="11"/>
        <v>27985951.460000001</v>
      </c>
      <c r="O20" s="30">
        <f t="shared" ca="1" si="9"/>
        <v>41.879200250443617</v>
      </c>
      <c r="P20" s="30">
        <f t="shared" ca="1" si="10"/>
        <v>42.237882670920946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2631110</v>
      </c>
      <c r="N21" s="498">
        <f t="shared" ca="1" si="12"/>
        <v>2071358.27</v>
      </c>
      <c r="O21" s="498">
        <f t="shared" ca="1" si="9"/>
        <v>66.227939135828521</v>
      </c>
      <c r="P21" s="498">
        <f t="shared" ca="1" si="10"/>
        <v>78.725643169612823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2631110</v>
      </c>
      <c r="N23" s="93">
        <f t="shared" ca="1" si="13"/>
        <v>2071358.27</v>
      </c>
      <c r="O23" s="93">
        <f t="shared" ca="1" si="9"/>
        <v>66.227939135828521</v>
      </c>
      <c r="P23" s="93">
        <f t="shared" ca="1" si="10"/>
        <v>78.725643169612823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63626831.189999998</v>
      </c>
      <c r="N24" s="498">
        <f t="shared" ca="1" si="14"/>
        <v>25914593.190000001</v>
      </c>
      <c r="O24" s="498">
        <f t="shared" ca="1" si="9"/>
        <v>40.683654992794096</v>
      </c>
      <c r="P24" s="498">
        <f t="shared" ca="1" si="10"/>
        <v>40.729033185095822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25914593.190000001</v>
      </c>
      <c r="O26" s="52">
        <f t="shared" ca="1" si="9"/>
        <v>40.683654992794096</v>
      </c>
      <c r="P26" s="52">
        <f t="shared" ca="1" si="10"/>
        <v>40.729033185095822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66825420</v>
      </c>
      <c r="M37" s="859">
        <f t="shared" ca="1" si="24"/>
        <v>66257941.189999998</v>
      </c>
      <c r="N37" s="859">
        <f t="shared" ca="1" si="24"/>
        <v>27985951.460000001</v>
      </c>
      <c r="O37" s="859">
        <f t="shared" ca="1" si="17"/>
        <v>41.879200250443617</v>
      </c>
      <c r="P37" s="859">
        <f t="shared" ca="1" si="18"/>
        <v>42.237882670920946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546220</v>
      </c>
      <c r="N41" s="85">
        <f t="shared" ca="1" si="25"/>
        <v>342892.61</v>
      </c>
      <c r="O41" s="85">
        <f t="shared" ref="O41:O49" ca="1" si="26">IF(L41&gt;0,N41*100/L41,0)</f>
        <v>64.447441029978378</v>
      </c>
      <c r="P41" s="85">
        <f t="shared" ref="P41:P49" ca="1" si="27">IF(M41&gt;0,N41*100/M41,0)</f>
        <v>62.775550144630365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546220</v>
      </c>
      <c r="N43" s="92">
        <f t="shared" ca="1" si="28"/>
        <v>342892.61</v>
      </c>
      <c r="O43" s="92">
        <f t="shared" ca="1" si="26"/>
        <v>64.447441029978378</v>
      </c>
      <c r="P43" s="92">
        <f t="shared" ca="1" si="27"/>
        <v>62.775550144630365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546220</v>
      </c>
      <c r="N44" s="498">
        <f t="shared" ca="1" si="29"/>
        <v>342892.61</v>
      </c>
      <c r="O44" s="498">
        <f t="shared" ca="1" si="26"/>
        <v>64.447441029978378</v>
      </c>
      <c r="P44" s="498">
        <f t="shared" ca="1" si="27"/>
        <v>62.775550144630365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IFERROR(__xludf.DUMMYFUNCTION("IMPORTRANGE(""https://docs.google.com/spreadsheets/d/1MeEWN-I1oV_STSDYn1IFDPWt_1FKiwhDph83XaGc0o0/edit?usp=sharing"",""งบพรบ!R75"")"),546220)</f>
        <v>546220</v>
      </c>
      <c r="N46" s="93">
        <f ca="1">IFERROR(__xludf.DUMMYFUNCTION("IMPORTRANGE(""https://docs.google.com/spreadsheets/d/1MeEWN-I1oV_STSDYn1IFDPWt_1FKiwhDph83XaGc0o0/edit?usp=sharing"",""งบพรบ!T75"")"),342892.61)</f>
        <v>342892.61</v>
      </c>
      <c r="O46" s="93">
        <f t="shared" ca="1" si="26"/>
        <v>64.447441029978378</v>
      </c>
      <c r="P46" s="93">
        <f t="shared" ca="1" si="27"/>
        <v>62.775550144630365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492850</v>
      </c>
      <c r="N53" s="116">
        <f t="shared" ca="1" si="31"/>
        <v>457556.32</v>
      </c>
      <c r="O53" s="116">
        <f t="shared" ref="O53:O61" ca="1" si="32">IF(L53&gt;0,N53*100/L53,0)</f>
        <v>69.89861289337</v>
      </c>
      <c r="P53" s="116">
        <f t="shared" ref="P53:P61" ca="1" si="33">IF(M53&gt;0,N53*100/M53,0)</f>
        <v>92.838859693618744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492850</v>
      </c>
      <c r="N55" s="123">
        <f t="shared" ca="1" si="34"/>
        <v>457556.32</v>
      </c>
      <c r="O55" s="123">
        <f t="shared" ca="1" si="32"/>
        <v>69.89861289337</v>
      </c>
      <c r="P55" s="123">
        <f t="shared" ca="1" si="33"/>
        <v>92.838859693618744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492850</v>
      </c>
      <c r="N56" s="498">
        <f t="shared" ca="1" si="35"/>
        <v>457556.32</v>
      </c>
      <c r="O56" s="498">
        <f t="shared" ca="1" si="32"/>
        <v>69.89861289337</v>
      </c>
      <c r="P56" s="498">
        <f t="shared" ca="1" si="33"/>
        <v>92.838859693618744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IFERROR(__xludf.DUMMYFUNCTION("IMPORTRANGE(""https://docs.google.com/spreadsheets/d/1MeEWN-I1oV_STSDYn1IFDPWt_1FKiwhDph83XaGc0o0/edit?usp=sharing"",""งบพรบ!AB75"")"),492850)</f>
        <v>492850</v>
      </c>
      <c r="N58" s="93">
        <f ca="1">IFERROR(__xludf.DUMMYFUNCTION("IMPORTRANGE(""https://docs.google.com/spreadsheets/d/1MeEWN-I1oV_STSDYn1IFDPWt_1FKiwhDph83XaGc0o0/edit?usp=sharing"",""งบพรบ!AD75"")"),457556.32)</f>
        <v>457556.32</v>
      </c>
      <c r="O58" s="93">
        <f t="shared" ca="1" si="32"/>
        <v>69.89861289337</v>
      </c>
      <c r="P58" s="93">
        <f t="shared" ca="1" si="33"/>
        <v>92.838859693618744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529900</v>
      </c>
      <c r="N66" s="155">
        <f t="shared" ca="1" si="39"/>
        <v>394028.79999999999</v>
      </c>
      <c r="O66" s="155">
        <f t="shared" ref="O66:O74" ca="1" si="40">IF(L66&gt;0,N66*100/L66,0)</f>
        <v>57.254984016274342</v>
      </c>
      <c r="P66" s="155">
        <f t="shared" ref="P66:P74" ca="1" si="41">IF(M66&gt;0,N66*100/M66,0)</f>
        <v>74.359086620116997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529900</v>
      </c>
      <c r="N68" s="93">
        <f t="shared" ca="1" si="42"/>
        <v>394028.79999999999</v>
      </c>
      <c r="O68" s="93">
        <f t="shared" ca="1" si="40"/>
        <v>57.254984016274342</v>
      </c>
      <c r="P68" s="93">
        <f t="shared" ca="1" si="41"/>
        <v>74.359086620116997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529900</v>
      </c>
      <c r="N69" s="498">
        <f t="shared" ca="1" si="43"/>
        <v>394028.79999999999</v>
      </c>
      <c r="O69" s="498">
        <f t="shared" ca="1" si="40"/>
        <v>57.254984016274342</v>
      </c>
      <c r="P69" s="498">
        <f t="shared" ca="1" si="41"/>
        <v>74.359086620116997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IFERROR(__xludf.DUMMYFUNCTION("IMPORTRANGE(""https://docs.google.com/spreadsheets/d/1MeEWN-I1oV_STSDYn1IFDPWt_1FKiwhDph83XaGc0o0/edit?usp=sharing"",""งบพรบ!AL75"")"),529900)</f>
        <v>529900</v>
      </c>
      <c r="N71" s="93">
        <f ca="1">IFERROR(__xludf.DUMMYFUNCTION("IMPORTRANGE(""https://docs.google.com/spreadsheets/d/1MeEWN-I1oV_STSDYn1IFDPWt_1FKiwhDph83XaGc0o0/edit?usp=sharing"",""งบพรบ!AN75"")"),394028.8)</f>
        <v>394028.79999999999</v>
      </c>
      <c r="O71" s="93">
        <f t="shared" ca="1" si="40"/>
        <v>57.254984016274342</v>
      </c>
      <c r="P71" s="93">
        <f t="shared" ca="1" si="41"/>
        <v>74.359086620116997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78563</v>
      </c>
      <c r="O88" s="155">
        <f t="shared" ref="O88:O96" ca="1" si="50">IF(L88&gt;0,N88*100/L88,0)</f>
        <v>91.522600186393291</v>
      </c>
      <c r="P88" s="155">
        <f t="shared" ref="P88:P96" ca="1" si="51">IF(M88&gt;0,N88*100/M88,0)</f>
        <v>99.270912307303519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78563</v>
      </c>
      <c r="O90" s="93">
        <f t="shared" ca="1" si="50"/>
        <v>91.522600186393291</v>
      </c>
      <c r="P90" s="93">
        <f t="shared" ca="1" si="51"/>
        <v>99.270912307303519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79140</v>
      </c>
      <c r="N91" s="498">
        <f t="shared" ca="1" si="53"/>
        <v>78563</v>
      </c>
      <c r="O91" s="498">
        <f t="shared" ca="1" si="50"/>
        <v>91.522600186393291</v>
      </c>
      <c r="P91" s="498">
        <f t="shared" ca="1" si="51"/>
        <v>99.270912307303519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IFERROR(__xludf.DUMMYFUNCTION("IMPORTRANGE(""https://docs.google.com/spreadsheets/d/1MeEWN-I1oV_STSDYn1IFDPWt_1FKiwhDph83XaGc0o0/edit?usp=sharing"",""งบพรบ!AV75"")"),79140)</f>
        <v>79140</v>
      </c>
      <c r="N93" s="93">
        <f ca="1">IFERROR(__xludf.DUMMYFUNCTION("IMPORTRANGE(""https://docs.google.com/spreadsheets/d/1MeEWN-I1oV_STSDYn1IFDPWt_1FKiwhDph83XaGc0o0/edit?usp=sharing"",""งบพรบ!AX75"")"),78563)</f>
        <v>78563</v>
      </c>
      <c r="O93" s="93">
        <f t="shared" ca="1" si="50"/>
        <v>91.522600186393291</v>
      </c>
      <c r="P93" s="93">
        <f t="shared" ca="1" si="51"/>
        <v>99.270912307303519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6">
        <f t="shared" ref="I164:J164" ca="1" si="83">I174+I177</f>
        <v>0</v>
      </c>
      <c r="J164" s="866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62660</v>
      </c>
      <c r="N181" s="155">
        <f t="shared" ca="1" si="92"/>
        <v>56710</v>
      </c>
      <c r="O181" s="155">
        <f t="shared" ref="O181:O189" ca="1" si="93">IF(L181&gt;0,N181*100/L181,0)</f>
        <v>93.735537190082638</v>
      </c>
      <c r="P181" s="155">
        <f t="shared" ref="P181:P189" ca="1" si="94">IF(M181&gt;0,N181*100/M181,0)</f>
        <v>90.504308969039258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62660</v>
      </c>
      <c r="N183" s="93">
        <f t="shared" ca="1" si="95"/>
        <v>56710</v>
      </c>
      <c r="O183" s="93">
        <f t="shared" ca="1" si="93"/>
        <v>93.735537190082638</v>
      </c>
      <c r="P183" s="93">
        <f t="shared" ca="1" si="94"/>
        <v>90.504308969039258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62660</v>
      </c>
      <c r="N184" s="498">
        <f t="shared" ca="1" si="96"/>
        <v>56710</v>
      </c>
      <c r="O184" s="498">
        <f t="shared" ca="1" si="93"/>
        <v>93.735537190082638</v>
      </c>
      <c r="P184" s="498">
        <f t="shared" ca="1" si="94"/>
        <v>90.504308969039258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IFERROR(__xludf.DUMMYFUNCTION("IMPORTRANGE(""https://docs.google.com/spreadsheets/d/1MeEWN-I1oV_STSDYn1IFDPWt_1FKiwhDph83XaGc0o0/edit?usp=sharing"",""งบพรบ!CT75"")"),62660)</f>
        <v>62660</v>
      </c>
      <c r="N186" s="93">
        <f ca="1">IFERROR(__xludf.DUMMYFUNCTION("IMPORTRANGE(""https://docs.google.com/spreadsheets/d/1MeEWN-I1oV_STSDYn1IFDPWt_1FKiwhDph83XaGc0o0/edit?usp=sharing"",""งบพรบ!CV75"")"),56710)</f>
        <v>56710</v>
      </c>
      <c r="O186" s="93">
        <f t="shared" ca="1" si="93"/>
        <v>93.735537190082638</v>
      </c>
      <c r="P186" s="93">
        <f t="shared" ca="1" si="94"/>
        <v>90.504308969039258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5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5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5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5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IFERROR(__xludf.DUMMYFUNCTION("IMPORTRANGE(""https://docs.google.com/spreadsheets/d/1QqKyyYR6Q21VydFLVH3TRQUabQu_ym0Zz7PgGX0-kHA/edit?usp=sharing"",""แผน!EB75"")"),5)</f>
        <v>5</v>
      </c>
      <c r="J288" s="679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3711221.19</v>
      </c>
      <c r="N315" s="155">
        <f t="shared" ca="1" si="143"/>
        <v>3686337.71</v>
      </c>
      <c r="O315" s="155">
        <f t="shared" ref="O315:O323" ca="1" si="144">IF(L315&gt;0,N315*100/L315,0)</f>
        <v>98.223759925393026</v>
      </c>
      <c r="P315" s="155">
        <f t="shared" ref="P315:P323" ca="1" si="145">IF(M315&gt;0,N315*100/M315,0)</f>
        <v>99.329506954016935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3711221.19</v>
      </c>
      <c r="N317" s="93">
        <f t="shared" ca="1" si="146"/>
        <v>3686337.71</v>
      </c>
      <c r="O317" s="93">
        <f t="shared" ca="1" si="144"/>
        <v>98.223759925393026</v>
      </c>
      <c r="P317" s="93">
        <f t="shared" ca="1" si="145"/>
        <v>99.329506954016935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177400</v>
      </c>
      <c r="N318" s="498">
        <f t="shared" ca="1" si="147"/>
        <v>152516.51999999999</v>
      </c>
      <c r="O318" s="498">
        <f t="shared" ca="1" si="144"/>
        <v>99.683999999999983</v>
      </c>
      <c r="P318" s="498">
        <f t="shared" ca="1" si="145"/>
        <v>85.973235625704618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IFERROR(__xludf.DUMMYFUNCTION("IMPORTRANGE(""https://docs.google.com/spreadsheets/d/1MeEWN-I1oV_STSDYn1IFDPWt_1FKiwhDph83XaGc0o0/edit?usp=sharing"",""งบพรบ!EH75"")"),177400)</f>
        <v>177400</v>
      </c>
      <c r="N320" s="93">
        <f ca="1">IFERROR(__xludf.DUMMYFUNCTION("IMPORTRANGE(""https://docs.google.com/spreadsheets/d/1MeEWN-I1oV_STSDYn1IFDPWt_1FKiwhDph83XaGc0o0/edit?usp=sharing"",""งบพรบ!EJ75"")"),152516.52)</f>
        <v>152516.51999999999</v>
      </c>
      <c r="O320" s="93">
        <f t="shared" ca="1" si="144"/>
        <v>99.683999999999983</v>
      </c>
      <c r="P320" s="93">
        <f t="shared" ca="1" si="145"/>
        <v>85.973235625704618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3533821.19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IFERROR(__xludf.DUMMYFUNCTION("IMPORTRANGE(""https://docs.google.com/spreadsheets/d/1MeEWN-I1oV_STSDYn1IFDPWt_1FKiwhDph83XaGc0o0/edit?usp=sharing"",""งบพรบ!EI75"")"),3533821.19)</f>
        <v>3533821.19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1929</v>
      </c>
      <c r="K327" s="446">
        <f ca="1">IF(I327&gt;0,J327*100/I327,0)</f>
        <v>96.45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100122.28</v>
      </c>
      <c r="O328" s="155">
        <f t="shared" ref="O328:O336" ca="1" si="150">IF(L328&gt;0,N328*100/L328,0)</f>
        <v>59.59659523809524</v>
      </c>
      <c r="P328" s="155">
        <f t="shared" ref="P328:P336" ca="1" si="151">IF(M328&gt;0,N328*100/M328,0)</f>
        <v>77.916171206225684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100122.28</v>
      </c>
      <c r="O330" s="93">
        <f t="shared" ca="1" si="150"/>
        <v>59.59659523809524</v>
      </c>
      <c r="P330" s="93">
        <f t="shared" ca="1" si="151"/>
        <v>77.916171206225684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100122.28</v>
      </c>
      <c r="O331" s="498">
        <f t="shared" ca="1" si="150"/>
        <v>59.59659523809524</v>
      </c>
      <c r="P331" s="498">
        <f t="shared" ca="1" si="151"/>
        <v>77.916171206225684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IFERROR(__xludf.DUMMYFUNCTION("IMPORTRANGE(""https://docs.google.com/spreadsheets/d/1MeEWN-I1oV_STSDYn1IFDPWt_1FKiwhDph83XaGc0o0/edit?usp=sharing"",""งบพรบ!ER75"")"),128500)</f>
        <v>128500</v>
      </c>
      <c r="N333" s="93">
        <f ca="1">IFERROR(__xludf.DUMMYFUNCTION("IMPORTRANGE(""https://docs.google.com/spreadsheets/d/1MeEWN-I1oV_STSDYn1IFDPWt_1FKiwhDph83XaGc0o0/edit?usp=sharing"",""งบพรบ!ET75"")"),100122.28)</f>
        <v>100122.28</v>
      </c>
      <c r="O333" s="93">
        <f t="shared" ca="1" si="150"/>
        <v>59.59659523809524</v>
      </c>
      <c r="P333" s="93">
        <f t="shared" ca="1" si="151"/>
        <v>77.916171206225684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IFERROR(__xludf.DUMMYFUNCTION("IMPORTRANGE(""https://docs.google.com/spreadsheets/d/1kVcqe37tkHyjCSG3S0O1AXqVkqjo8mSIZil3BcpIysc/edit?usp=sharing"",""ศูนย์!D75"")"),1887)</f>
        <v>1887</v>
      </c>
      <c r="K338" s="498">
        <f ca="1">IF(I338&gt;0,J338*100/I338,0)</f>
        <v>94.35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667840</v>
      </c>
      <c r="N345" s="155">
        <f t="shared" ca="1" si="155"/>
        <v>543473.74</v>
      </c>
      <c r="O345" s="155">
        <f t="shared" ref="O345:O353" ca="1" si="156">IF(L345&gt;0,N345*100/L345,0)</f>
        <v>65.188166006956934</v>
      </c>
      <c r="P345" s="155">
        <f t="shared" ref="P345:P353" ca="1" si="157">IF(M345&gt;0,N345*100/M345,0)</f>
        <v>81.377836008624826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667840</v>
      </c>
      <c r="N347" s="93">
        <f t="shared" ca="1" si="158"/>
        <v>543473.74</v>
      </c>
      <c r="O347" s="93">
        <f t="shared" ca="1" si="156"/>
        <v>65.188166006956934</v>
      </c>
      <c r="P347" s="93">
        <f t="shared" ca="1" si="157"/>
        <v>81.377836008624826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574830</v>
      </c>
      <c r="N348" s="498">
        <f t="shared" ca="1" si="159"/>
        <v>450463.74</v>
      </c>
      <c r="O348" s="498">
        <f t="shared" ca="1" si="156"/>
        <v>61.212629433346919</v>
      </c>
      <c r="P348" s="498">
        <f t="shared" ca="1" si="157"/>
        <v>78.36468869056938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IFERROR(__xludf.DUMMYFUNCTION("IMPORTRANGE(""https://docs.google.com/spreadsheets/d/1MeEWN-I1oV_STSDYn1IFDPWt_1FKiwhDph83XaGc0o0/edit?usp=sharing"",""งบพรบ!FB75"")"),574830)</f>
        <v>574830</v>
      </c>
      <c r="N350" s="93">
        <f ca="1">IFERROR(__xludf.DUMMYFUNCTION("IMPORTRANGE(""https://docs.google.com/spreadsheets/d/1MeEWN-I1oV_STSDYn1IFDPWt_1FKiwhDph83XaGc0o0/edit?usp=sharing"",""งบพรบ!FD75"")"),450463.74)</f>
        <v>450463.74</v>
      </c>
      <c r="O350" s="93">
        <f t="shared" ca="1" si="156"/>
        <v>61.212629433346919</v>
      </c>
      <c r="P350" s="93">
        <f t="shared" ca="1" si="157"/>
        <v>78.36468869056938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67</v>
      </c>
      <c r="K355" s="466">
        <f ca="1">IF(I355&gt;0,J355*100/I355,0)</f>
        <v>31.904761904761905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IFERROR(__xludf.DUMMYFUNCTION("IMPORTRANGE(""https://docs.google.com/spreadsheets/d/1XWAQStnk-4SwqDmLtmXYiTMKHgktTP8We1SCoS47DrQ/edit?usp=sharing"",""จัดที่ดิน!W75"")"),234)</f>
        <v>234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IFERROR(__xludf.DUMMYFUNCTION("IMPORTRANGE(""https://docs.google.com/spreadsheets/d/1XWAQStnk-4SwqDmLtmXYiTMKHgktTP8We1SCoS47DrQ/edit?usp=sharing"",""จัดที่ดิน!X75"")"),2514.27999999999)</f>
        <v>2514.2799999999902</v>
      </c>
      <c r="K359" s="498">
        <f t="shared" ca="1" si="161"/>
        <v>119.72761904761857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IFERROR(__xludf.DUMMYFUNCTION("IMPORTRANGE(""https://docs.google.com/spreadsheets/d/1XWAQStnk-4SwqDmLtmXYiTMKHgktTP8We1SCoS47DrQ/edit?usp=sharing"",""จัดที่ดิน!Y75"")"),210)</f>
        <v>210</v>
      </c>
      <c r="K360" s="498">
        <f t="shared" ca="1" si="161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IFERROR(__xludf.DUMMYFUNCTION("IMPORTRANGE(""https://docs.google.com/spreadsheets/d/1XWAQStnk-4SwqDmLtmXYiTMKHgktTP8We1SCoS47DrQ/edit?usp=sharing"",""จัดที่ดิน!Z75"")"),2548.06999999999)</f>
        <v>2548.0699999999902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IFERROR(__xludf.DUMMYFUNCTION("IMPORTRANGE(""https://docs.google.com/spreadsheets/d/1XWAQStnk-4SwqDmLtmXYiTMKHgktTP8We1SCoS47DrQ/edit?usp=sharing"",""จัดที่ดิน!AA75"")"),67)</f>
        <v>67</v>
      </c>
      <c r="K362" s="498">
        <f t="shared" ca="1" si="161"/>
        <v>31.904761904761905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IFERROR(__xludf.DUMMYFUNCTION("IMPORTRANGE(""https://docs.google.com/spreadsheets/d/1XWAQStnk-4SwqDmLtmXYiTMKHgktTP8We1SCoS47DrQ/edit?usp=sharing"",""จัดที่ดิน!AB75"")"),732.369999999999)</f>
        <v>732.36999999999898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286</v>
      </c>
      <c r="K364" s="480">
        <f t="shared" ca="1" si="161"/>
        <v>105.92592592592592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IFERROR(__xludf.DUMMYFUNCTION("IMPORTRANGE(""https://docs.google.com/spreadsheets/d/1XWAQStnk-4SwqDmLtmXYiTMKHgktTP8We1SCoS47DrQ/edit?usp=sharing"",""จัดที่ดิน!E75"")"),121)</f>
        <v>121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IFERROR(__xludf.DUMMYFUNCTION("IMPORTRANGE(""https://docs.google.com/spreadsheets/d/1XWAQStnk-4SwqDmLtmXYiTMKHgktTP8We1SCoS47DrQ/edit?usp=sharing"",""จัดที่ดิน!F75"")"),1414.02)</f>
        <v>1414.02</v>
      </c>
      <c r="K369" s="498">
        <f t="shared" ca="1" si="163"/>
        <v>108.77076923076923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IFERROR(__xludf.DUMMYFUNCTION("IMPORTRANGE(""https://docs.google.com/spreadsheets/d/1XWAQStnk-4SwqDmLtmXYiTMKHgktTP8We1SCoS47DrQ/edit?usp=sharing"",""จัดที่ดิน!G75"")"),109)</f>
        <v>109</v>
      </c>
      <c r="K370" s="498">
        <f t="shared" ca="1" si="163"/>
        <v>83.84615384615384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IFERROR(__xludf.DUMMYFUNCTION("IMPORTRANGE(""https://docs.google.com/spreadsheets/d/1XWAQStnk-4SwqDmLtmXYiTMKHgktTP8We1SCoS47DrQ/edit?usp=sharing"",""จัดที่ดิน!H75"")"),1518.07)</f>
        <v>1518.07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241</v>
      </c>
      <c r="K374" s="492">
        <f t="shared" ca="1" si="163"/>
        <v>172.14285714285714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IFERROR(__xludf.DUMMYFUNCTION("IMPORTRANGE(""https://docs.google.com/spreadsheets/d/1XWAQStnk-4SwqDmLtmXYiTMKHgktTP8We1SCoS47DrQ/edit?usp=sharing"",""จัดที่ดิน!AH75"")"),113)</f>
        <v>113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IFERROR(__xludf.DUMMYFUNCTION("IMPORTRANGE(""https://docs.google.com/spreadsheets/d/1XWAQStnk-4SwqDmLtmXYiTMKHgktTP8We1SCoS47DrQ/edit?usp=sharing"",""จัดที่ดิน!AI75"")"),1100.26)</f>
        <v>1100.26</v>
      </c>
      <c r="K378" s="498">
        <f t="shared" ca="1" si="164"/>
        <v>137.5325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IFERROR(__xludf.DUMMYFUNCTION("IMPORTRANGE(""https://docs.google.com/spreadsheets/d/1XWAQStnk-4SwqDmLtmXYiTMKHgktTP8We1SCoS47DrQ/edit?usp=sharing"",""จัดที่ดิน!AJ75"")"),320)</f>
        <v>320</v>
      </c>
      <c r="K379" s="498">
        <f t="shared" ca="1" si="164"/>
        <v>228.57142857142858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IFERROR(__xludf.DUMMYFUNCTION("IMPORTRANGE(""https://docs.google.com/spreadsheets/d/1XWAQStnk-4SwqDmLtmXYiTMKHgktTP8We1SCoS47DrQ/edit?usp=sharing"",""จัดที่ดิน!AK75"")"),4457.57)</f>
        <v>4457.57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IFERROR(__xludf.DUMMYFUNCTION("IMPORTRANGE(""https://docs.google.com/spreadsheets/d/1XWAQStnk-4SwqDmLtmXYiTMKHgktTP8We1SCoS47DrQ/edit?usp=sharing"",""จัดที่ดิน!AL75"")"),241)</f>
        <v>241</v>
      </c>
      <c r="K381" s="498">
        <f t="shared" ca="1" si="164"/>
        <v>172.14285714285714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IFERROR(__xludf.DUMMYFUNCTION("IMPORTRANGE(""https://docs.google.com/spreadsheets/d/1XWAQStnk-4SwqDmLtmXYiTMKHgktTP8We1SCoS47DrQ/edit?usp=sharing"",""จัดที่ดิน!AM75"")"),3594.01)</f>
        <v>3594.01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IFERROR(__xludf.DUMMYFUNCTION("IMPORTRANGE(""https://docs.google.com/spreadsheets/d/1XWAQStnk-4SwqDmLtmXYiTMKHgktTP8We1SCoS47DrQ/edit?usp=sharing"",""จัดที่ดิน!AP75"")"),3)</f>
        <v>3</v>
      </c>
      <c r="K385" s="506">
        <f ca="1">IF(I385&gt;0,J385*100/I385,0)</f>
        <v>15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9</v>
      </c>
      <c r="K401" s="527">
        <f t="shared" si="172"/>
        <v>60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22287762</v>
      </c>
      <c r="O402" s="155">
        <f t="shared" ref="O402:O410" ca="1" si="175">IF(L402&gt;0,N402*100/L402,0)</f>
        <v>65.552241176470588</v>
      </c>
      <c r="P402" s="155">
        <f t="shared" ref="P402:P410" ca="1" si="176">IF(M402&gt;0,N402*100/M402,0)</f>
        <v>65.552241176470588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22287762</v>
      </c>
      <c r="O404" s="93">
        <f t="shared" ca="1" si="175"/>
        <v>65.552241176470588</v>
      </c>
      <c r="P404" s="93">
        <f t="shared" ca="1" si="176"/>
        <v>65.552241176470588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22287762</v>
      </c>
      <c r="O408" s="498">
        <f t="shared" ca="1" si="175"/>
        <v>65.552241176470588</v>
      </c>
      <c r="P408" s="498">
        <f t="shared" ca="1" si="176"/>
        <v>65.552241176470588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IFERROR(__xludf.DUMMYFUNCTION("IMPORTRANGE(""https://docs.google.com/spreadsheets/d/1MeEWN-I1oV_STSDYn1IFDPWt_1FKiwhDph83XaGc0o0/edit?usp=sharing"",""งบพรบ!FY75"")"),22287762)</f>
        <v>22287762</v>
      </c>
      <c r="O410" s="93">
        <f t="shared" ca="1" si="175"/>
        <v>65.552241176470588</v>
      </c>
      <c r="P410" s="93">
        <f t="shared" ca="1" si="176"/>
        <v>65.552241176470588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9</v>
      </c>
      <c r="K412" s="498">
        <f t="shared" ref="K412:K413" si="180">IF(I412&gt;0,J412*100/I412,0)</f>
        <v>60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265221</v>
      </c>
      <c r="K413" s="545">
        <f t="shared" si="180"/>
        <v>33.32759487308369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80</v>
      </c>
      <c r="J522" s="706">
        <f t="shared" ca="1" si="225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IFERROR(__xludf.DUMMYFUNCTION("IMPORTRANGE(""https://docs.google.com/spreadsheets/d/1QqKyyYR6Q21VydFLVH3TRQUabQu_ym0Zz7PgGX0-kHA/edit?usp=sharing"",""แผน!GU75"")"),80)</f>
        <v>80</v>
      </c>
      <c r="J537" s="679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60297</v>
      </c>
      <c r="J543" s="685">
        <f t="shared" si="235"/>
        <v>54686</v>
      </c>
      <c r="K543" s="686">
        <f t="shared" ca="1" si="234"/>
        <v>90.694396072773102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60297</v>
      </c>
      <c r="J559" s="706">
        <f t="shared" si="245"/>
        <v>54686</v>
      </c>
      <c r="K559" s="675">
        <f t="shared" ref="K559:K561" ca="1" si="246">IF(I559&gt;0,J559*100/I559,0)</f>
        <v>90.694396072773102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79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79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79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79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3453.6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IFERROR(__xludf.DUMMYFUNCTION("IMPORTRANGE(""https://docs.google.com/spreadsheets/d/1QqKyyYR6Q21VydFLVH3TRQUabQu_ym0Zz7PgGX0-kHA/edit?usp=sharing"",""แผน!HL75"")"),61)</f>
        <v>61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IFERROR(__xludf.DUMMYFUNCTION("IMPORTRANGE(""https://docs.google.com/spreadsheets/d/1QqKyyYR6Q21VydFLVH3TRQUabQu_ym0Zz7PgGX0-kHA/edit?usp=sharing"",""แผน!HK75"")"),9)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IFERROR(__xludf.DUMMYFUNCTION("IMPORTRANGE(""https://docs.google.com/spreadsheets/d/1QqKyyYR6Q21VydFLVH3TRQUabQu_ym0Zz7PgGX0-kHA/edit?usp=sharing"",""แผน!IA75"")"),0)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IFERROR(__xludf.DUMMYFUNCTION("IMPORTRANGE(""https://docs.google.com/spreadsheets/d/1QqKyyYR6Q21VydFLVH3TRQUabQu_ym0Zz7PgGX0-kHA/edit?usp=sharing"",""แผน!IB75"")"),0)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IFERROR(__xludf.DUMMYFUNCTION("IMPORTRANGE(""https://docs.google.com/spreadsheets/d/1QqKyyYR6Q21VydFLVH3TRQUabQu_ym0Zz7PgGX0-kHA/edit?usp=sharing"",""แผน!IE75"")"),0)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IFERROR(__xludf.DUMMYFUNCTION("IMPORTRANGE(""https://docs.google.com/spreadsheets/d/1QqKyyYR6Q21VydFLVH3TRQUabQu_ym0Zz7PgGX0-kHA/edit?usp=sharing"",""แผน!IH75"")"),0)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IFERROR(__xludf.DUMMYFUNCTION("IMPORTRANGE(""https://docs.google.com/spreadsheets/d/1QqKyyYR6Q21VydFLVH3TRQUabQu_ym0Zz7PgGX0-kHA/edit?usp=sharing"",""แผน!IJ75"")"),0)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IFERROR(__xludf.DUMMYFUNCTION("IMPORTRANGE(""https://docs.google.com/spreadsheets/d/1QqKyyYR6Q21VydFLVH3TRQUabQu_ym0Zz7PgGX0-kHA/edit?usp=sharing"",""แผน!IK75"")"),0)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IFERROR(__xludf.DUMMYFUNCTION("IMPORTRANGE(""https://docs.google.com/spreadsheets/d/1QqKyyYR6Q21VydFLVH3TRQUabQu_ym0Zz7PgGX0-kHA/edit?usp=sharing"",""แผน!IP75"")"),0)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IFERROR(__xludf.DUMMYFUNCTION("IMPORTRANGE(""https://docs.google.com/spreadsheets/d/19vJNZY_5yjcGF2XGBMNZRCAIB0Kwfpjp8YEOfu-bneM/edit?usp=sharing"",""งานกองทุน!F75"")"),195088.21)</f>
        <v>195088.21</v>
      </c>
      <c r="K821" s="498">
        <f t="shared" ref="K821:K828" ca="1" si="335">IF(I821&gt;0,J821*100/I821,0)</f>
        <v>124.02160051569659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IFERROR(__xludf.DUMMYFUNCTION("IMPORTRANGE(""https://docs.google.com/spreadsheets/d/19vJNZY_5yjcGF2XGBMNZRCAIB0Kwfpjp8YEOfu-bneM/edit?usp=sharing"",""งานกองทุน!E75"")"),21)</f>
        <v>21</v>
      </c>
      <c r="K822" s="498">
        <f t="shared" ca="1" si="335"/>
        <v>116.66666666666667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IFERROR(__xludf.DUMMYFUNCTION("IMPORTRANGE(""https://docs.google.com/spreadsheets/d/19vJNZY_5yjcGF2XGBMNZRCAIB0Kwfpjp8YEOfu-bneM/edit?usp=sharing"",""งานกองทุน!K75"")"),528154.41)</f>
        <v>528154.41</v>
      </c>
      <c r="K823" s="498">
        <f t="shared" ca="1" si="335"/>
        <v>69.324462868859769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IFERROR(__xludf.DUMMYFUNCTION("IMPORTRANGE(""https://docs.google.com/spreadsheets/d/19vJNZY_5yjcGF2XGBMNZRCAIB0Kwfpjp8YEOfu-bneM/edit?usp=sharing"",""งานกองทุน!J75"")"),104)</f>
        <v>104</v>
      </c>
      <c r="K824" s="498">
        <f t="shared" ca="1" si="335"/>
        <v>400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IFERROR(__xludf.DUMMYFUNCTION("IMPORTRANGE(""https://docs.google.com/spreadsheets/d/19vJNZY_5yjcGF2XGBMNZRCAIB0Kwfpjp8YEOfu-bneM/edit?usp=sharing"",""งานกองทุน!P75"")"),15990.43)</f>
        <v>15990.43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IFERROR(__xludf.DUMMYFUNCTION("IMPORTRANGE(""https://docs.google.com/spreadsheets/d/19vJNZY_5yjcGF2XGBMNZRCAIB0Kwfpjp8YEOfu-bneM/edit?usp=sharing"",""งานกองทุน!O75"")"),10)</f>
        <v>10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IFERROR(__xludf.DUMMYFUNCTION("IMPORTRANGE(""https://docs.google.com/spreadsheets/d/19vJNZY_5yjcGF2XGBMNZRCAIB0Kwfpjp8YEOfu-bneM/edit?usp=sharing"",""งานกองทุน!T75"")"),0)</f>
        <v>0</v>
      </c>
      <c r="K828" s="506">
        <f t="shared" ca="1" si="335"/>
        <v>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56399-7E92-41EB-8138-1C82D88E593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6.85546875" style="828" bestFit="1" customWidth="1"/>
    <col min="10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5560809</v>
      </c>
      <c r="N8" s="22">
        <f t="shared" ca="1" si="0"/>
        <v>4013483.37</v>
      </c>
      <c r="O8" s="22">
        <f t="shared" ref="O8:O16" ca="1" si="1">IF(L8&gt;0,N8*100/L8,0)</f>
        <v>70.091278310593225</v>
      </c>
      <c r="P8" s="22">
        <f t="shared" ref="P8:P16" ca="1" si="2">IF(M8&gt;0,N8*100/M8,0)</f>
        <v>72.174451055592812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5560809</v>
      </c>
      <c r="N10" s="30">
        <f t="shared" ca="1" si="3"/>
        <v>4013483.37</v>
      </c>
      <c r="O10" s="30">
        <f t="shared" ca="1" si="1"/>
        <v>70.091278310593225</v>
      </c>
      <c r="P10" s="30">
        <f t="shared" ca="1" si="2"/>
        <v>72.174451055592812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5216009</v>
      </c>
      <c r="N11" s="498">
        <f t="shared" ca="1" si="4"/>
        <v>3668683.37</v>
      </c>
      <c r="O11" s="498">
        <f t="shared" ca="1" si="1"/>
        <v>68.174907981947044</v>
      </c>
      <c r="P11" s="498">
        <f t="shared" ca="1" si="2"/>
        <v>70.335065947930687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5216009</v>
      </c>
      <c r="N13" s="93">
        <f t="shared" ca="1" si="5"/>
        <v>3668683.37</v>
      </c>
      <c r="O13" s="93">
        <f t="shared" ca="1" si="1"/>
        <v>68.174907981947044</v>
      </c>
      <c r="P13" s="93">
        <f t="shared" ca="1" si="2"/>
        <v>70.335065947930687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3440973</v>
      </c>
      <c r="N18" s="22">
        <f t="shared" ca="1" si="8"/>
        <v>2850330.86</v>
      </c>
      <c r="O18" s="22">
        <f t="shared" ref="O18:O26" ca="1" si="9">IF(L18&gt;0,N18*100/L18,0)</f>
        <v>79.038746951468909</v>
      </c>
      <c r="P18" s="22">
        <f t="shared" ref="P18:P26" ca="1" si="10">IF(M18&gt;0,N18*100/M18,0)</f>
        <v>82.835025441931691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3440973</v>
      </c>
      <c r="N20" s="30">
        <f t="shared" ca="1" si="11"/>
        <v>2850330.86</v>
      </c>
      <c r="O20" s="30">
        <f t="shared" ca="1" si="9"/>
        <v>79.038746951468909</v>
      </c>
      <c r="P20" s="30">
        <f t="shared" ca="1" si="10"/>
        <v>82.835025441931691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3096173</v>
      </c>
      <c r="N21" s="498">
        <f t="shared" ca="1" si="12"/>
        <v>2505530.86</v>
      </c>
      <c r="O21" s="498">
        <f t="shared" ca="1" si="9"/>
        <v>76.822723056804577</v>
      </c>
      <c r="P21" s="498">
        <f t="shared" ca="1" si="10"/>
        <v>80.923477467182877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3096173</v>
      </c>
      <c r="N23" s="93">
        <f t="shared" ca="1" si="13"/>
        <v>2505530.86</v>
      </c>
      <c r="O23" s="93">
        <f t="shared" ca="1" si="9"/>
        <v>76.822723056804577</v>
      </c>
      <c r="P23" s="93">
        <f t="shared" ca="1" si="10"/>
        <v>80.923477467182877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1163152.51</v>
      </c>
      <c r="O28" s="22">
        <f t="shared" ref="O28:O37" ca="1" si="17">IF(L28&gt;0,N28*100/L28,0)</f>
        <v>54.869929088854043</v>
      </c>
      <c r="P28" s="22">
        <f t="shared" ref="P28:P37" ca="1" si="18">IF(M28&gt;0,N28*100/M28,0)</f>
        <v>54.869929088854043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1163152.51</v>
      </c>
      <c r="O30" s="30">
        <f t="shared" ca="1" si="17"/>
        <v>54.869929088854043</v>
      </c>
      <c r="P30" s="30">
        <f t="shared" ca="1" si="18"/>
        <v>54.869929088854043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1163152.51</v>
      </c>
      <c r="O31" s="498">
        <f t="shared" ca="1" si="17"/>
        <v>54.869929088854043</v>
      </c>
      <c r="P31" s="498">
        <f t="shared" ca="1" si="18"/>
        <v>54.869929088854043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1163152.51</v>
      </c>
      <c r="O33" s="93">
        <f t="shared" ca="1" si="17"/>
        <v>54.869929088854043</v>
      </c>
      <c r="P33" s="93">
        <f t="shared" ca="1" si="18"/>
        <v>54.869929088854043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3606245</v>
      </c>
      <c r="M37" s="859">
        <f t="shared" ca="1" si="24"/>
        <v>3440973</v>
      </c>
      <c r="N37" s="859">
        <f t="shared" ca="1" si="24"/>
        <v>2850330.8600000003</v>
      </c>
      <c r="O37" s="859">
        <f t="shared" ca="1" si="17"/>
        <v>79.038746951468923</v>
      </c>
      <c r="P37" s="859">
        <f t="shared" ca="1" si="18"/>
        <v>82.835025441931705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619460</v>
      </c>
      <c r="N41" s="85">
        <f t="shared" ca="1" si="25"/>
        <v>430367.5</v>
      </c>
      <c r="O41" s="85">
        <f t="shared" ref="O41:O49" ca="1" si="26">IF(L41&gt;0,N41*100/L41,0)</f>
        <v>71.823681575433909</v>
      </c>
      <c r="P41" s="85">
        <f t="shared" ref="P41:P49" ca="1" si="27">IF(M41&gt;0,N41*100/M41,0)</f>
        <v>69.474623058793142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619460</v>
      </c>
      <c r="N43" s="92">
        <f t="shared" ca="1" si="28"/>
        <v>430367.5</v>
      </c>
      <c r="O43" s="92">
        <f t="shared" ca="1" si="26"/>
        <v>71.823681575433909</v>
      </c>
      <c r="P43" s="92">
        <f t="shared" ca="1" si="27"/>
        <v>69.474623058793142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619460</v>
      </c>
      <c r="N44" s="498">
        <f t="shared" ca="1" si="29"/>
        <v>430367.5</v>
      </c>
      <c r="O44" s="498">
        <f t="shared" ca="1" si="26"/>
        <v>71.823681575433909</v>
      </c>
      <c r="P44" s="498">
        <f t="shared" ca="1" si="27"/>
        <v>69.474623058793142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IFERROR(__xludf.DUMMYFUNCTION("IMPORTRANGE(""https://docs.google.com/spreadsheets/d/1MeEWN-I1oV_STSDYn1IFDPWt_1FKiwhDph83XaGc0o0/edit?usp=sharing"",""งบพรบ!R76"")"),619460)</f>
        <v>619460</v>
      </c>
      <c r="N46" s="93">
        <f ca="1">IFERROR(__xludf.DUMMYFUNCTION("IMPORTRANGE(""https://docs.google.com/spreadsheets/d/1MeEWN-I1oV_STSDYn1IFDPWt_1FKiwhDph83XaGc0o0/edit?usp=sharing"",""งบพรบ!T76"")"),430367.5)</f>
        <v>430367.5</v>
      </c>
      <c r="O46" s="93">
        <f t="shared" ca="1" si="26"/>
        <v>71.823681575433909</v>
      </c>
      <c r="P46" s="93">
        <f t="shared" ca="1" si="27"/>
        <v>69.474623058793142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565083</v>
      </c>
      <c r="N53" s="116">
        <f t="shared" ca="1" si="31"/>
        <v>562658.76</v>
      </c>
      <c r="O53" s="116">
        <f t="shared" ref="O53:O61" ca="1" si="32">IF(L53&gt;0,N53*100/L53,0)</f>
        <v>77.447867859600819</v>
      </c>
      <c r="P53" s="116">
        <f t="shared" ref="P53:P61" ca="1" si="33">IF(M53&gt;0,N53*100/M53,0)</f>
        <v>99.570993995572337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565083</v>
      </c>
      <c r="N55" s="123">
        <f t="shared" ca="1" si="34"/>
        <v>562658.76</v>
      </c>
      <c r="O55" s="123">
        <f t="shared" ca="1" si="32"/>
        <v>77.447867859600819</v>
      </c>
      <c r="P55" s="123">
        <f t="shared" ca="1" si="33"/>
        <v>99.570993995572337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525283</v>
      </c>
      <c r="N56" s="498">
        <f t="shared" ca="1" si="35"/>
        <v>522858.76</v>
      </c>
      <c r="O56" s="498">
        <f t="shared" ca="1" si="32"/>
        <v>76.140783457113727</v>
      </c>
      <c r="P56" s="498">
        <f t="shared" ca="1" si="33"/>
        <v>99.538488776526179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IFERROR(__xludf.DUMMYFUNCTION("IMPORTRANGE(""https://docs.google.com/spreadsheets/d/1MeEWN-I1oV_STSDYn1IFDPWt_1FKiwhDph83XaGc0o0/edit?usp=sharing"",""งบพรบ!AB76"")"),525283)</f>
        <v>525283</v>
      </c>
      <c r="N58" s="93">
        <f ca="1">IFERROR(__xludf.DUMMYFUNCTION("IMPORTRANGE(""https://docs.google.com/spreadsheets/d/1MeEWN-I1oV_STSDYn1IFDPWt_1FKiwhDph83XaGc0o0/edit?usp=sharing"",""งบพรบ!AD76"")"),522858.76)</f>
        <v>522858.76</v>
      </c>
      <c r="O58" s="93">
        <f t="shared" ca="1" si="32"/>
        <v>76.140783457113727</v>
      </c>
      <c r="P58" s="93">
        <f t="shared" ca="1" si="33"/>
        <v>99.538488776526179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870600</v>
      </c>
      <c r="N66" s="155">
        <f t="shared" ca="1" si="39"/>
        <v>665694.19999999995</v>
      </c>
      <c r="O66" s="155">
        <f t="shared" ref="O66:O74" ca="1" si="40">IF(L66&gt;0,N66*100/L66,0)</f>
        <v>83.650942447851207</v>
      </c>
      <c r="P66" s="155">
        <f t="shared" ref="P66:P74" ca="1" si="41">IF(M66&gt;0,N66*100/M66,0)</f>
        <v>76.463841029175271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870600</v>
      </c>
      <c r="N68" s="93">
        <f t="shared" ca="1" si="42"/>
        <v>665694.19999999995</v>
      </c>
      <c r="O68" s="93">
        <f t="shared" ca="1" si="40"/>
        <v>83.650942447851207</v>
      </c>
      <c r="P68" s="93">
        <f t="shared" ca="1" si="41"/>
        <v>76.463841029175271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870600</v>
      </c>
      <c r="N69" s="498">
        <f t="shared" ca="1" si="43"/>
        <v>665694.19999999995</v>
      </c>
      <c r="O69" s="498">
        <f t="shared" ca="1" si="40"/>
        <v>83.650942447851207</v>
      </c>
      <c r="P69" s="498">
        <f t="shared" ca="1" si="41"/>
        <v>76.463841029175271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IFERROR(__xludf.DUMMYFUNCTION("IMPORTRANGE(""https://docs.google.com/spreadsheets/d/1MeEWN-I1oV_STSDYn1IFDPWt_1FKiwhDph83XaGc0o0/edit?usp=sharing"",""งบพรบ!AL76"")"),870600)</f>
        <v>870600</v>
      </c>
      <c r="N71" s="93">
        <f ca="1">IFERROR(__xludf.DUMMYFUNCTION("IMPORTRANGE(""https://docs.google.com/spreadsheets/d/1MeEWN-I1oV_STSDYn1IFDPWt_1FKiwhDph83XaGc0o0/edit?usp=sharing"",""งบพรบ!AN76"")"),665694.2)</f>
        <v>665694.19999999995</v>
      </c>
      <c r="O71" s="93">
        <f t="shared" ca="1" si="40"/>
        <v>83.650942447851207</v>
      </c>
      <c r="P71" s="93">
        <f t="shared" ca="1" si="41"/>
        <v>76.463841029175271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89.557069846678019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89.557069846678019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89.557069846678019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89.557069846678019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120945</v>
      </c>
      <c r="O132" s="155">
        <f t="shared" ref="O132:O140" ca="1" si="70">IF(L132&gt;0,N132*100/L132,0)</f>
        <v>79.750090666314989</v>
      </c>
      <c r="P132" s="155">
        <f t="shared" ref="P132:P140" ca="1" si="71">IF(M132&gt;0,N132*100/M132,0)</f>
        <v>82.331518039482646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120945</v>
      </c>
      <c r="O134" s="93">
        <f t="shared" ca="1" si="70"/>
        <v>79.750090666314989</v>
      </c>
      <c r="P134" s="93">
        <f t="shared" ca="1" si="71"/>
        <v>82.331518039482646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43900</v>
      </c>
      <c r="N135" s="498">
        <f t="shared" ca="1" si="73"/>
        <v>17945</v>
      </c>
      <c r="O135" s="498">
        <f t="shared" ca="1" si="70"/>
        <v>36.882129277566541</v>
      </c>
      <c r="P135" s="498">
        <f t="shared" ca="1" si="71"/>
        <v>40.876993166287015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IFERROR(__xludf.DUMMYFUNCTION("IMPORTRANGE(""https://docs.google.com/spreadsheets/d/1MeEWN-I1oV_STSDYn1IFDPWt_1FKiwhDph83XaGc0o0/edit?usp=sharing"",""งบพรบ!BP76"")"),43900)</f>
        <v>43900</v>
      </c>
      <c r="N137" s="93">
        <f ca="1">IFERROR(__xludf.DUMMYFUNCTION("IMPORTRANGE(""https://docs.google.com/spreadsheets/d/1MeEWN-I1oV_STSDYn1IFDPWt_1FKiwhDph83XaGc0o0/edit?usp=sharing"",""งบพรบ!BR76"")"),17945)</f>
        <v>17945</v>
      </c>
      <c r="O137" s="93">
        <f t="shared" ca="1" si="70"/>
        <v>36.882129277566541</v>
      </c>
      <c r="P137" s="93">
        <f t="shared" ca="1" si="71"/>
        <v>40.876993166287015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17380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28.481012658227847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17380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28.481012658227847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17380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28.481012658227847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IFERROR(__xludf.DUMMYFUNCTION("IMPORTRANGE(""https://docs.google.com/spreadsheets/d/1MeEWN-I1oV_STSDYn1IFDPWt_1FKiwhDph83XaGc0o0/edit?usp=sharing"",""งบพรบ!BZ76"")"),17380)</f>
        <v>17380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28.481012658227847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6">
        <f t="shared" ref="I164:J164" ca="1" si="83">I174+I177</f>
        <v>0</v>
      </c>
      <c r="J164" s="866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72370</v>
      </c>
      <c r="N181" s="155">
        <f t="shared" ca="1" si="92"/>
        <v>66226</v>
      </c>
      <c r="O181" s="155">
        <f t="shared" ref="O181:O189" ca="1" si="93">IF(L181&gt;0,N181*100/L181,0)</f>
        <v>103.47812500000001</v>
      </c>
      <c r="P181" s="155">
        <f t="shared" ref="P181:P189" ca="1" si="94">IF(M181&gt;0,N181*100/M181,0)</f>
        <v>91.510294320851187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72370</v>
      </c>
      <c r="N183" s="93">
        <f t="shared" ca="1" si="95"/>
        <v>66226</v>
      </c>
      <c r="O183" s="93">
        <f t="shared" ca="1" si="93"/>
        <v>103.47812500000001</v>
      </c>
      <c r="P183" s="93">
        <f t="shared" ca="1" si="94"/>
        <v>91.510294320851187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72370</v>
      </c>
      <c r="N184" s="498">
        <f t="shared" ca="1" si="96"/>
        <v>66226</v>
      </c>
      <c r="O184" s="498">
        <f t="shared" ca="1" si="93"/>
        <v>103.47812500000001</v>
      </c>
      <c r="P184" s="498">
        <f t="shared" ca="1" si="94"/>
        <v>91.510294320851187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IFERROR(__xludf.DUMMYFUNCTION("IMPORTRANGE(""https://docs.google.com/spreadsheets/d/1MeEWN-I1oV_STSDYn1IFDPWt_1FKiwhDph83XaGc0o0/edit?usp=sharing"",""งบพรบ!CT76"")"),72370)</f>
        <v>72370</v>
      </c>
      <c r="N186" s="93">
        <f ca="1">IFERROR(__xludf.DUMMYFUNCTION("IMPORTRANGE(""https://docs.google.com/spreadsheets/d/1MeEWN-I1oV_STSDYn1IFDPWt_1FKiwhDph83XaGc0o0/edit?usp=sharing"",""งบพรบ!CV76"")"),66226)</f>
        <v>66226</v>
      </c>
      <c r="O186" s="93">
        <f t="shared" ca="1" si="93"/>
        <v>103.47812500000001</v>
      </c>
      <c r="P186" s="93">
        <f t="shared" ca="1" si="94"/>
        <v>91.510294320851187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2450</v>
      </c>
      <c r="O191" s="155">
        <f ca="1">IF(L191&gt;0,N191*100/L191,0)</f>
        <v>40.833333333333336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5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5">
        <v>10000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5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5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5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5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5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5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3520</v>
      </c>
      <c r="O277" s="155">
        <f t="shared" ref="O277:O285" ca="1" si="126">IF(L277&gt;0,N277*100/L277,0)</f>
        <v>15.554573574900575</v>
      </c>
      <c r="P277" s="155">
        <f t="shared" ref="P277:P285" ca="1" si="127">IF(M277&gt;0,N277*100/M277,0)</f>
        <v>15.554573574900575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3520</v>
      </c>
      <c r="O279" s="93">
        <f t="shared" ca="1" si="126"/>
        <v>15.554573574900575</v>
      </c>
      <c r="P279" s="93">
        <f t="shared" ca="1" si="127"/>
        <v>15.554573574900575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3520</v>
      </c>
      <c r="O280" s="498">
        <f t="shared" ca="1" si="126"/>
        <v>15.554573574900575</v>
      </c>
      <c r="P280" s="498">
        <f t="shared" ca="1" si="127"/>
        <v>15.554573574900575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IFERROR(__xludf.DUMMYFUNCTION("IMPORTRANGE(""https://docs.google.com/spreadsheets/d/1MeEWN-I1oV_STSDYn1IFDPWt_1FKiwhDph83XaGc0o0/edit?usp=sharing"",""งบพรบ!DP76"")"),3520)</f>
        <v>3520</v>
      </c>
      <c r="O282" s="93">
        <f t="shared" ca="1" si="126"/>
        <v>15.554573574900575</v>
      </c>
      <c r="P282" s="93">
        <f t="shared" ca="1" si="127"/>
        <v>15.554573574900575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IFERROR(__xludf.DUMMYFUNCTION("IMPORTRANGE(""https://docs.google.com/spreadsheets/d/1QqKyyYR6Q21VydFLVH3TRQUabQu_ym0Zz7PgGX0-kHA/edit?usp=sharing"",""แผน!EB76"")"),5)</f>
        <v>5</v>
      </c>
      <c r="J288" s="679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51.70807453416149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51.70807453416149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51.70807453416149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IFERROR(__xludf.DUMMYFUNCTION("IMPORTRANGE(""https://docs.google.com/spreadsheets/d/1MeEWN-I1oV_STSDYn1IFDPWt_1FKiwhDph83XaGc0o0/edit?usp=sharing"",""งบพรบ!DX76"")"),64400)</f>
        <v>64400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51.70807453416149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109119.2</v>
      </c>
      <c r="O315" s="155">
        <f t="shared" ref="O315:O323" ca="1" si="144">IF(L315&gt;0,N315*100/L315,0)</f>
        <v>71.319738562091501</v>
      </c>
      <c r="P315" s="155">
        <f t="shared" ref="P315:P323" ca="1" si="145">IF(M315&gt;0,N315*100/M315,0)</f>
        <v>95.300611353711787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109119.2</v>
      </c>
      <c r="O317" s="93">
        <f t="shared" ca="1" si="144"/>
        <v>71.319738562091501</v>
      </c>
      <c r="P317" s="93">
        <f t="shared" ca="1" si="145"/>
        <v>95.300611353711787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114500</v>
      </c>
      <c r="N318" s="498">
        <f t="shared" ca="1" si="147"/>
        <v>109119.2</v>
      </c>
      <c r="O318" s="498">
        <f t="shared" ca="1" si="144"/>
        <v>71.319738562091501</v>
      </c>
      <c r="P318" s="498">
        <f t="shared" ca="1" si="145"/>
        <v>95.300611353711787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IFERROR(__xludf.DUMMYFUNCTION("IMPORTRANGE(""https://docs.google.com/spreadsheets/d/1MeEWN-I1oV_STSDYn1IFDPWt_1FKiwhDph83XaGc0o0/edit?usp=sharing"",""งบพรบ!EH76"")"),114500)</f>
        <v>114500</v>
      </c>
      <c r="N320" s="93">
        <f ca="1">IFERROR(__xludf.DUMMYFUNCTION("IMPORTRANGE(""https://docs.google.com/spreadsheets/d/1MeEWN-I1oV_STSDYn1IFDPWt_1FKiwhDph83XaGc0o0/edit?usp=sharing"",""งบพรบ!EJ76"")"),109119.2)</f>
        <v>109119.2</v>
      </c>
      <c r="O320" s="93">
        <f t="shared" ca="1" si="144"/>
        <v>71.319738562091501</v>
      </c>
      <c r="P320" s="93">
        <f t="shared" ca="1" si="145"/>
        <v>95.300611353711787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3281</v>
      </c>
      <c r="K327" s="446">
        <f ca="1">IF(I327&gt;0,J327*100/I327,0)</f>
        <v>105.83870967741936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132250</v>
      </c>
      <c r="N328" s="155">
        <f t="shared" ca="1" si="149"/>
        <v>113212</v>
      </c>
      <c r="O328" s="155">
        <f t="shared" ref="O328:O336" ca="1" si="150">IF(L328&gt;0,N328*100/L328,0)</f>
        <v>65.440462427745658</v>
      </c>
      <c r="P328" s="155">
        <f t="shared" ref="P328:P336" ca="1" si="151">IF(M328&gt;0,N328*100/M328,0)</f>
        <v>85.604536862003783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132250</v>
      </c>
      <c r="N330" s="93">
        <f t="shared" ca="1" si="152"/>
        <v>113212</v>
      </c>
      <c r="O330" s="93">
        <f t="shared" ca="1" si="150"/>
        <v>65.440462427745658</v>
      </c>
      <c r="P330" s="93">
        <f t="shared" ca="1" si="151"/>
        <v>85.604536862003783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132250</v>
      </c>
      <c r="N331" s="498">
        <f t="shared" ca="1" si="153"/>
        <v>113212</v>
      </c>
      <c r="O331" s="498">
        <f t="shared" ca="1" si="150"/>
        <v>65.440462427745658</v>
      </c>
      <c r="P331" s="498">
        <f t="shared" ca="1" si="151"/>
        <v>85.604536862003783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IFERROR(__xludf.DUMMYFUNCTION("IMPORTRANGE(""https://docs.google.com/spreadsheets/d/1MeEWN-I1oV_STSDYn1IFDPWt_1FKiwhDph83XaGc0o0/edit?usp=sharing"",""งบพรบ!ER76"")"),132250)</f>
        <v>132250</v>
      </c>
      <c r="N333" s="93">
        <f ca="1">IFERROR(__xludf.DUMMYFUNCTION("IMPORTRANGE(""https://docs.google.com/spreadsheets/d/1MeEWN-I1oV_STSDYn1IFDPWt_1FKiwhDph83XaGc0o0/edit?usp=sharing"",""งบพรบ!ET76"")"),113212)</f>
        <v>113212</v>
      </c>
      <c r="O333" s="93">
        <f t="shared" ca="1" si="150"/>
        <v>65.440462427745658</v>
      </c>
      <c r="P333" s="93">
        <f t="shared" ca="1" si="151"/>
        <v>85.604536862003783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IFERROR(__xludf.DUMMYFUNCTION("IMPORTRANGE(""https://docs.google.com/spreadsheets/d/1kVcqe37tkHyjCSG3S0O1AXqVkqjo8mSIZil3BcpIysc/edit?usp=sharing"",""ศูนย์!D76"")"),3218)</f>
        <v>3218</v>
      </c>
      <c r="K338" s="498">
        <f ca="1">IF(I338&gt;0,J338*100/I338,0)</f>
        <v>103.80645161290323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786050</v>
      </c>
      <c r="N345" s="155">
        <f t="shared" ca="1" si="155"/>
        <v>714053.2</v>
      </c>
      <c r="O345" s="155">
        <f t="shared" ref="O345:O353" ca="1" si="156">IF(L345&gt;0,N345*100/L345,0)</f>
        <v>92.968413925995364</v>
      </c>
      <c r="P345" s="155">
        <f t="shared" ref="P345:P353" ca="1" si="157">IF(M345&gt;0,N345*100/M345,0)</f>
        <v>90.840684434832383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786050</v>
      </c>
      <c r="N347" s="93">
        <f t="shared" ca="1" si="158"/>
        <v>714053.2</v>
      </c>
      <c r="O347" s="93">
        <f t="shared" ca="1" si="156"/>
        <v>92.968413925995364</v>
      </c>
      <c r="P347" s="93">
        <f t="shared" ca="1" si="157"/>
        <v>90.840684434832383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584050</v>
      </c>
      <c r="N348" s="498">
        <f t="shared" ca="1" si="159"/>
        <v>512053.2</v>
      </c>
      <c r="O348" s="498">
        <f t="shared" ca="1" si="156"/>
        <v>90.45917393915839</v>
      </c>
      <c r="P348" s="498">
        <f t="shared" ca="1" si="157"/>
        <v>87.672836229774845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IFERROR(__xludf.DUMMYFUNCTION("IMPORTRANGE(""https://docs.google.com/spreadsheets/d/1MeEWN-I1oV_STSDYn1IFDPWt_1FKiwhDph83XaGc0o0/edit?usp=sharing"",""งบพรบ!FB76"")"),584050)</f>
        <v>584050</v>
      </c>
      <c r="N350" s="93">
        <f ca="1">IFERROR(__xludf.DUMMYFUNCTION("IMPORTRANGE(""https://docs.google.com/spreadsheets/d/1MeEWN-I1oV_STSDYn1IFDPWt_1FKiwhDph83XaGc0o0/edit?usp=sharing"",""งบพรบ!FD76"")"),512053.2)</f>
        <v>512053.2</v>
      </c>
      <c r="O350" s="93">
        <f t="shared" ca="1" si="156"/>
        <v>90.45917393915839</v>
      </c>
      <c r="P350" s="93">
        <f t="shared" ca="1" si="157"/>
        <v>87.672836229774845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32</v>
      </c>
      <c r="K355" s="466">
        <f ca="1">IF(I355&gt;0,J355*100/I355,0)</f>
        <v>11.428571428571429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IFERROR(__xludf.DUMMYFUNCTION("IMPORTRANGE(""https://docs.google.com/spreadsheets/d/1XWAQStnk-4SwqDmLtmXYiTMKHgktTP8We1SCoS47DrQ/edit?usp=sharing"",""จัดที่ดิน!W76"")"),229)</f>
        <v>229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IFERROR(__xludf.DUMMYFUNCTION("IMPORTRANGE(""https://docs.google.com/spreadsheets/d/1XWAQStnk-4SwqDmLtmXYiTMKHgktTP8We1SCoS47DrQ/edit?usp=sharing"",""จัดที่ดิน!X76"")"),2132.85)</f>
        <v>2132.85</v>
      </c>
      <c r="K359" s="498">
        <f t="shared" ca="1" si="161"/>
        <v>85.313999999999993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IFERROR(__xludf.DUMMYFUNCTION("IMPORTRANGE(""https://docs.google.com/spreadsheets/d/1XWAQStnk-4SwqDmLtmXYiTMKHgktTP8We1SCoS47DrQ/edit?usp=sharing"",""จัดที่ดิน!Y76"")"),160)</f>
        <v>160</v>
      </c>
      <c r="K360" s="498">
        <f t="shared" ca="1" si="161"/>
        <v>57.142857142857146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IFERROR(__xludf.DUMMYFUNCTION("IMPORTRANGE(""https://docs.google.com/spreadsheets/d/1XWAQStnk-4SwqDmLtmXYiTMKHgktTP8We1SCoS47DrQ/edit?usp=sharing"",""จัดที่ดิน!Z76"")"),1538.1)</f>
        <v>1538.1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IFERROR(__xludf.DUMMYFUNCTION("IMPORTRANGE(""https://docs.google.com/spreadsheets/d/1XWAQStnk-4SwqDmLtmXYiTMKHgktTP8We1SCoS47DrQ/edit?usp=sharing"",""จัดที่ดิน!AA76"")"),32)</f>
        <v>32</v>
      </c>
      <c r="K362" s="498">
        <f t="shared" ca="1" si="161"/>
        <v>11.428571428571429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IFERROR(__xludf.DUMMYFUNCTION("IMPORTRANGE(""https://docs.google.com/spreadsheets/d/1XWAQStnk-4SwqDmLtmXYiTMKHgktTP8We1SCoS47DrQ/edit?usp=sharing"",""จัดที่ดิน!AB76"")"),317.19)</f>
        <v>317.19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395</v>
      </c>
      <c r="K364" s="480">
        <f t="shared" ca="1" si="161"/>
        <v>58.955223880597018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IFERROR(__xludf.DUMMYFUNCTION("IMPORTRANGE(""https://docs.google.com/spreadsheets/d/1XWAQStnk-4SwqDmLtmXYiTMKHgktTP8We1SCoS47DrQ/edit?usp=sharing"",""จัดที่ดิน!E76"")"),64)</f>
        <v>64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IFERROR(__xludf.DUMMYFUNCTION("IMPORTRANGE(""https://docs.google.com/spreadsheets/d/1XWAQStnk-4SwqDmLtmXYiTMKHgktTP8We1SCoS47DrQ/edit?usp=sharing"",""จัดที่ดิน!F76"")"),596.68)</f>
        <v>596.67999999999995</v>
      </c>
      <c r="K369" s="498">
        <f t="shared" ca="1" si="163"/>
        <v>59.667999999999992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IFERROR(__xludf.DUMMYFUNCTION("IMPORTRANGE(""https://docs.google.com/spreadsheets/d/1XWAQStnk-4SwqDmLtmXYiTMKHgktTP8We1SCoS47DrQ/edit?usp=sharing"",""จัดที่ดิน!G76"")"),14)</f>
        <v>14</v>
      </c>
      <c r="K370" s="498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IFERROR(__xludf.DUMMYFUNCTION("IMPORTRANGE(""https://docs.google.com/spreadsheets/d/1XWAQStnk-4SwqDmLtmXYiTMKHgktTP8We1SCoS47DrQ/edit?usp=sharing"",""จัดที่ดิน!H76"")"),185.29)</f>
        <v>185.29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390</v>
      </c>
      <c r="K374" s="492">
        <f t="shared" ca="1" si="163"/>
        <v>68.421052631578945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IFERROR(__xludf.DUMMYFUNCTION("IMPORTRANGE(""https://docs.google.com/spreadsheets/d/1XWAQStnk-4SwqDmLtmXYiTMKHgktTP8We1SCoS47DrQ/edit?usp=sharing"",""จัดที่ดิน!AH76"")"),165)</f>
        <v>165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IFERROR(__xludf.DUMMYFUNCTION("IMPORTRANGE(""https://docs.google.com/spreadsheets/d/1XWAQStnk-4SwqDmLtmXYiTMKHgktTP8We1SCoS47DrQ/edit?usp=sharing"",""จัดที่ดิน!AI76"")"),1536.17)</f>
        <v>1536.17</v>
      </c>
      <c r="K378" s="498">
        <f t="shared" ca="1" si="164"/>
        <v>102.41133333333333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IFERROR(__xludf.DUMMYFUNCTION("IMPORTRANGE(""https://docs.google.com/spreadsheets/d/1XWAQStnk-4SwqDmLtmXYiTMKHgktTP8We1SCoS47DrQ/edit?usp=sharing"",""จัดที่ดิน!AJ76"")"),510)</f>
        <v>510</v>
      </c>
      <c r="K379" s="498">
        <f t="shared" ca="1" si="164"/>
        <v>89.473684210526315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IFERROR(__xludf.DUMMYFUNCTION("IMPORTRANGE(""https://docs.google.com/spreadsheets/d/1XWAQStnk-4SwqDmLtmXYiTMKHgktTP8We1SCoS47DrQ/edit?usp=sharing"",""จัดที่ดิน!AK76"")"),6354.95999999999)</f>
        <v>6354.95999999999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IFERROR(__xludf.DUMMYFUNCTION("IMPORTRANGE(""https://docs.google.com/spreadsheets/d/1XWAQStnk-4SwqDmLtmXYiTMKHgktTP8We1SCoS47DrQ/edit?usp=sharing"",""จัดที่ดิน!AL76"")"),390)</f>
        <v>390</v>
      </c>
      <c r="K381" s="498">
        <f t="shared" ca="1" si="164"/>
        <v>68.421052631578945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IFERROR(__xludf.DUMMYFUNCTION("IMPORTRANGE(""https://docs.google.com/spreadsheets/d/1XWAQStnk-4SwqDmLtmXYiTMKHgktTP8We1SCoS47DrQ/edit?usp=sharing"",""จัดที่ดิน!AM76"")"),5258.61)</f>
        <v>5258.61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1163152.51</v>
      </c>
      <c r="O414" s="553">
        <f ca="1">IF(L414&gt;0,N414*100/L414,0)</f>
        <v>54.869929088854043</v>
      </c>
      <c r="P414" s="553">
        <f ca="1">IF(M414&gt;0,N414*100/M414,0)</f>
        <v>54.869929088854043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ca="1" si="186">IF(M419&gt;0,N419*100/M419,0)</f>
        <v>35.627221940071102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28060</v>
      </c>
      <c r="O421" s="93">
        <f t="shared" ca="1" si="185"/>
        <v>35.627221940071102</v>
      </c>
      <c r="P421" s="93">
        <f t="shared" ca="1" si="186"/>
        <v>35.627221940071102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28060</v>
      </c>
      <c r="O422" s="498">
        <f t="shared" ca="1" si="185"/>
        <v>35.627221940071102</v>
      </c>
      <c r="P422" s="498">
        <f t="shared" ca="1" si="186"/>
        <v>35.627221940071102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28060</v>
      </c>
      <c r="O424" s="93">
        <f t="shared" ca="1" si="185"/>
        <v>35.627221940071102</v>
      </c>
      <c r="P424" s="93">
        <f t="shared" ca="1" si="186"/>
        <v>35.627221940071102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200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106774</v>
      </c>
      <c r="O444" s="195">
        <f t="shared" ref="O444:O449" ca="1" si="198">IF(L444&gt;0,N444*100/L444,0)</f>
        <v>24.930886336041841</v>
      </c>
      <c r="P444" s="195">
        <f t="shared" ref="P444:P449" ca="1" si="199">IF(M444&gt;0,N444*100/M444,0)</f>
        <v>24.930886336041841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106774</v>
      </c>
      <c r="O446" s="93">
        <f t="shared" ca="1" si="198"/>
        <v>24.930886336041841</v>
      </c>
      <c r="P446" s="93">
        <f t="shared" ca="1" si="199"/>
        <v>24.930886336041841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106774</v>
      </c>
      <c r="O447" s="498">
        <f t="shared" ca="1" si="198"/>
        <v>24.930886336041841</v>
      </c>
      <c r="P447" s="498">
        <f t="shared" ca="1" si="199"/>
        <v>24.930886336041841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106774</v>
      </c>
      <c r="O449" s="93">
        <f t="shared" ca="1" si="198"/>
        <v>24.930886336041841</v>
      </c>
      <c r="P449" s="93">
        <f t="shared" ca="1" si="199"/>
        <v>24.930886336041841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52280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51134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3360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45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387543</v>
      </c>
      <c r="O467" s="195">
        <f t="shared" ref="O467:O472" ca="1" si="207">IF(L467&gt;0,N467*100/L467,0)</f>
        <v>93.810410226741837</v>
      </c>
      <c r="P467" s="195">
        <f t="shared" ref="P467:P472" ca="1" si="208">IF(M467&gt;0,N467*100/M467,0)</f>
        <v>93.810410226741837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387543</v>
      </c>
      <c r="O469" s="93">
        <f t="shared" ca="1" si="207"/>
        <v>93.810410226741837</v>
      </c>
      <c r="P469" s="93">
        <f t="shared" ca="1" si="208"/>
        <v>93.810410226741837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387543</v>
      </c>
      <c r="O470" s="498">
        <f t="shared" ca="1" si="207"/>
        <v>93.810410226741837</v>
      </c>
      <c r="P470" s="498">
        <f t="shared" ca="1" si="208"/>
        <v>93.810410226741837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387543</v>
      </c>
      <c r="O472" s="93">
        <f t="shared" ca="1" si="207"/>
        <v>93.810410226741837</v>
      </c>
      <c r="P472" s="93">
        <f t="shared" ca="1" si="208"/>
        <v>93.810410226741837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3960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412540</v>
      </c>
      <c r="O523" s="195">
        <f t="shared" ref="O523:O528" ca="1" si="227">IF(L523&gt;0,N523*100/L523,0)</f>
        <v>93.639912838205916</v>
      </c>
      <c r="P523" s="195">
        <f t="shared" ref="P523:P528" ca="1" si="228">IF(M523&gt;0,N523*100/M523,0)</f>
        <v>93.639912838205916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412540</v>
      </c>
      <c r="O525" s="93">
        <f t="shared" ca="1" si="227"/>
        <v>93.639912838205916</v>
      </c>
      <c r="P525" s="93">
        <f t="shared" ca="1" si="228"/>
        <v>93.639912838205916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412540</v>
      </c>
      <c r="O526" s="498">
        <f t="shared" ca="1" si="227"/>
        <v>93.639912838205916</v>
      </c>
      <c r="P526" s="498">
        <f t="shared" ca="1" si="228"/>
        <v>93.639912838205916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412540</v>
      </c>
      <c r="O528" s="93">
        <f t="shared" ca="1" si="227"/>
        <v>93.639912838205916</v>
      </c>
      <c r="P528" s="93">
        <f t="shared" ca="1" si="228"/>
        <v>93.639912838205916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14320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IFERROR(__xludf.DUMMYFUNCTION("IMPORTRANGE(""https://docs.google.com/spreadsheets/d/1QqKyyYR6Q21VydFLVH3TRQUabQu_ym0Zz7PgGX0-kHA/edit?usp=sharing"",""แผน!GU76"")"),50)</f>
        <v>50</v>
      </c>
      <c r="J537" s="679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72063</v>
      </c>
      <c r="J543" s="685">
        <f t="shared" si="235"/>
        <v>78957</v>
      </c>
      <c r="K543" s="686">
        <f t="shared" ca="1" si="234"/>
        <v>109.56662919945047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228235.51</v>
      </c>
      <c r="O544" s="155">
        <f t="shared" ref="O544:O549" ca="1" si="237">IF(L544&gt;0,N544*100/L544,0)</f>
        <v>30.065682372948785</v>
      </c>
      <c r="P544" s="155">
        <f t="shared" ref="P544:P549" ca="1" si="238">IF(M544&gt;0,N544*100/M544,0)</f>
        <v>30.065682372948785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228235.51</v>
      </c>
      <c r="O546" s="93">
        <f t="shared" ca="1" si="237"/>
        <v>30.065682372948785</v>
      </c>
      <c r="P546" s="93">
        <f t="shared" ca="1" si="238"/>
        <v>30.065682372948785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228235.51</v>
      </c>
      <c r="O547" s="498">
        <f t="shared" ca="1" si="237"/>
        <v>30.065682372948785</v>
      </c>
      <c r="P547" s="498">
        <f t="shared" ca="1" si="238"/>
        <v>30.065682372948785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228235.51</v>
      </c>
      <c r="O549" s="93">
        <f t="shared" ca="1" si="237"/>
        <v>30.065682372948785</v>
      </c>
      <c r="P549" s="93">
        <f t="shared" ca="1" si="238"/>
        <v>30.065682372948785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63701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f>228235.51-63701</f>
        <v>164534.51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72063</v>
      </c>
      <c r="J559" s="706">
        <f t="shared" si="245"/>
        <v>78957</v>
      </c>
      <c r="K559" s="675">
        <f t="shared" ref="K559:K561" ca="1" si="246">IF(I559&gt;0,J559*100/I559,0)</f>
        <v>109.56662919945047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79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79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79">
        <f t="shared" ref="J576:J577" si="250">J578+J580+J582+J588+J590</f>
        <v>78957</v>
      </c>
      <c r="K576" s="412">
        <f t="shared" ref="K576:K577" ca="1" si="251">IF(I576&gt;0,J576*100/I576,0)</f>
        <v>109.56662919945047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79">
        <f t="shared" si="250"/>
        <v>6427</v>
      </c>
      <c r="K577" s="412">
        <f t="shared" ca="1" si="251"/>
        <v>108.96914208206172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6893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529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11583.05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IFERROR(__xludf.DUMMYFUNCTION("IMPORTRANGE(""https://docs.google.com/spreadsheets/d/1QqKyyYR6Q21VydFLVH3TRQUabQu_ym0Zz7PgGX0-kHA/edit?usp=sharing"",""แผน!HL76"")"),0)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IFERROR(__xludf.DUMMYFUNCTION("IMPORTRANGE(""https://docs.google.com/spreadsheets/d/1QqKyyYR6Q21VydFLVH3TRQUabQu_ym0Zz7PgGX0-kHA/edit?usp=sharing"",""แผน!HK76"")"),0)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IFERROR(__xludf.DUMMYFUNCTION("IMPORTRANGE(""https://docs.google.com/spreadsheets/d/1QqKyyYR6Q21VydFLVH3TRQUabQu_ym0Zz7PgGX0-kHA/edit?usp=sharing"",""แผน!IA76"")"),0)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IFERROR(__xludf.DUMMYFUNCTION("IMPORTRANGE(""https://docs.google.com/spreadsheets/d/1QqKyyYR6Q21VydFLVH3TRQUabQu_ym0Zz7PgGX0-kHA/edit?usp=sharing"",""แผน!IB76"")"),0)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IFERROR(__xludf.DUMMYFUNCTION("IMPORTRANGE(""https://docs.google.com/spreadsheets/d/1QqKyyYR6Q21VydFLVH3TRQUabQu_ym0Zz7PgGX0-kHA/edit?usp=sharing"",""แผน!IE76"")"),0)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IFERROR(__xludf.DUMMYFUNCTION("IMPORTRANGE(""https://docs.google.com/spreadsheets/d/1QqKyyYR6Q21VydFLVH3TRQUabQu_ym0Zz7PgGX0-kHA/edit?usp=sharing"",""แผน!IH76"")"),0)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IFERROR(__xludf.DUMMYFUNCTION("IMPORTRANGE(""https://docs.google.com/spreadsheets/d/1QqKyyYR6Q21VydFLVH3TRQUabQu_ym0Zz7PgGX0-kHA/edit?usp=sharing"",""แผน!IJ76"")"),0)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IFERROR(__xludf.DUMMYFUNCTION("IMPORTRANGE(""https://docs.google.com/spreadsheets/d/1QqKyyYR6Q21VydFLVH3TRQUabQu_ym0Zz7PgGX0-kHA/edit?usp=sharing"",""แผน!IK76"")"),0)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IFERROR(__xludf.DUMMYFUNCTION("IMPORTRANGE(""https://docs.google.com/spreadsheets/d/1QqKyyYR6Q21VydFLVH3TRQUabQu_ym0Zz7PgGX0-kHA/edit?usp=sharing"",""แผน!IP76"")"),0)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335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IFERROR(__xludf.DUMMYFUNCTION("IMPORTRANGE(""https://docs.google.com/spreadsheets/d/19vJNZY_5yjcGF2XGBMNZRCAIB0Kwfpjp8YEOfu-bneM/edit?usp=sharing"",""งานกองทุน!F76"")"),619445.19)</f>
        <v>619445.18999999994</v>
      </c>
      <c r="K821" s="498">
        <f t="shared" ref="K821:K828" ca="1" si="335">IF(I821&gt;0,J821*100/I821,0)</f>
        <v>54.988141838745648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IFERROR(__xludf.DUMMYFUNCTION("IMPORTRANGE(""https://docs.google.com/spreadsheets/d/19vJNZY_5yjcGF2XGBMNZRCAIB0Kwfpjp8YEOfu-bneM/edit?usp=sharing"",""งานกองทุน!E76"")"),57)</f>
        <v>57</v>
      </c>
      <c r="K822" s="498">
        <f t="shared" ca="1" si="335"/>
        <v>50.442477876106196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IFERROR(__xludf.DUMMYFUNCTION("IMPORTRANGE(""https://docs.google.com/spreadsheets/d/19vJNZY_5yjcGF2XGBMNZRCAIB0Kwfpjp8YEOfu-bneM/edit?usp=sharing"",""งานกองทุน!K76"")"),117772.17)</f>
        <v>117772.17</v>
      </c>
      <c r="K823" s="498">
        <f t="shared" ca="1" si="335"/>
        <v>25.834152796338124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IFERROR(__xludf.DUMMYFUNCTION("IMPORTRANGE(""https://docs.google.com/spreadsheets/d/19vJNZY_5yjcGF2XGBMNZRCAIB0Kwfpjp8YEOfu-bneM/edit?usp=sharing"",""งานกองทุน!J76"")"),7)</f>
        <v>7</v>
      </c>
      <c r="K824" s="498">
        <f t="shared" ca="1" si="335"/>
        <v>36.842105263157897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IFERROR(__xludf.DUMMYFUNCTION("IMPORTRANGE(""https://docs.google.com/spreadsheets/d/19vJNZY_5yjcGF2XGBMNZRCAIB0Kwfpjp8YEOfu-bneM/edit?usp=sharing"",""งานกองทุน!U76"")"),390000)</f>
        <v>390000</v>
      </c>
      <c r="K827" s="498">
        <f t="shared" ca="1" si="335"/>
        <v>37.142857142857146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IFERROR(__xludf.DUMMYFUNCTION("IMPORTRANGE(""https://docs.google.com/spreadsheets/d/19vJNZY_5yjcGF2XGBMNZRCAIB0Kwfpjp8YEOfu-bneM/edit?usp=sharing"",""งานกองทุน!T76"")"),13)</f>
        <v>13</v>
      </c>
      <c r="K828" s="506">
        <f t="shared" ca="1" si="335"/>
        <v>30.952380952380953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37C9D-A9B5-4F0B-A2F3-B475423E608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6.85546875" style="828" bestFit="1" customWidth="1"/>
    <col min="10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3015152.7</v>
      </c>
      <c r="N8" s="22">
        <f t="shared" ca="1" si="0"/>
        <v>2200748.96</v>
      </c>
      <c r="O8" s="22">
        <f t="shared" ref="O8:O16" ca="1" si="1">IF(L8&gt;0,N8*100/L8,0)</f>
        <v>62.174073928632069</v>
      </c>
      <c r="P8" s="22">
        <f t="shared" ref="P8:P16" ca="1" si="2">IF(M8&gt;0,N8*100/M8,0)</f>
        <v>72.98963531764079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3015152.7</v>
      </c>
      <c r="N10" s="30">
        <f t="shared" ca="1" si="3"/>
        <v>2200748.96</v>
      </c>
      <c r="O10" s="30">
        <f t="shared" ca="1" si="1"/>
        <v>62.174073928632069</v>
      </c>
      <c r="P10" s="30">
        <f t="shared" ca="1" si="2"/>
        <v>72.98963531764079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2885552.7</v>
      </c>
      <c r="N11" s="498">
        <f t="shared" ca="1" si="4"/>
        <v>2071148.96</v>
      </c>
      <c r="O11" s="498">
        <f t="shared" ca="1" si="1"/>
        <v>60.736490914961244</v>
      </c>
      <c r="P11" s="498">
        <f t="shared" ca="1" si="2"/>
        <v>71.776507841981186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3410057</v>
      </c>
      <c r="M13" s="93">
        <f t="shared" ca="1" si="5"/>
        <v>2885552.7</v>
      </c>
      <c r="N13" s="93">
        <f t="shared" ca="1" si="5"/>
        <v>2071148.96</v>
      </c>
      <c r="O13" s="93">
        <f t="shared" ca="1" si="1"/>
        <v>60.736490914961244</v>
      </c>
      <c r="P13" s="93">
        <f t="shared" ca="1" si="2"/>
        <v>71.776507841981186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2171060.7000000002</v>
      </c>
      <c r="N18" s="22">
        <f t="shared" ca="1" si="8"/>
        <v>1836383.2999999998</v>
      </c>
      <c r="O18" s="22">
        <f t="shared" ref="O18:O26" ca="1" si="9">IF(L18&gt;0,N18*100/L18,0)</f>
        <v>68.126099723063618</v>
      </c>
      <c r="P18" s="22">
        <f t="shared" ref="P18:P26" ca="1" si="10">IF(M18&gt;0,N18*100/M18,0)</f>
        <v>84.584613410394269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2171060.7000000002</v>
      </c>
      <c r="N20" s="30">
        <f t="shared" ca="1" si="11"/>
        <v>1836383.2999999998</v>
      </c>
      <c r="O20" s="30">
        <f t="shared" ca="1" si="9"/>
        <v>68.126099723063618</v>
      </c>
      <c r="P20" s="30">
        <f t="shared" ca="1" si="10"/>
        <v>84.584613410394269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2041460.7</v>
      </c>
      <c r="N21" s="498">
        <f t="shared" ca="1" si="12"/>
        <v>1706783.2999999998</v>
      </c>
      <c r="O21" s="498">
        <f t="shared" ca="1" si="9"/>
        <v>66.516234632974331</v>
      </c>
      <c r="P21" s="498">
        <f t="shared" ca="1" si="10"/>
        <v>83.60598369588989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2041460.7</v>
      </c>
      <c r="N23" s="93">
        <f t="shared" ca="1" si="13"/>
        <v>1706783.2999999998</v>
      </c>
      <c r="O23" s="93">
        <f t="shared" ca="1" si="9"/>
        <v>66.516234632974331</v>
      </c>
      <c r="P23" s="93">
        <f t="shared" ca="1" si="10"/>
        <v>83.60598369588989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364365.66000000003</v>
      </c>
      <c r="O28" s="22">
        <f t="shared" ref="O28:O37" ca="1" si="17">IF(L28&gt;0,N28*100/L28,0)</f>
        <v>43.16658136790776</v>
      </c>
      <c r="P28" s="22">
        <f t="shared" ref="P28:P37" ca="1" si="18">IF(M28&gt;0,N28*100/M28,0)</f>
        <v>43.16658136790776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364365.66000000003</v>
      </c>
      <c r="O30" s="30">
        <f t="shared" ca="1" si="17"/>
        <v>43.16658136790776</v>
      </c>
      <c r="P30" s="30">
        <f t="shared" ca="1" si="18"/>
        <v>43.16658136790776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ca="1" si="20"/>
        <v>844092</v>
      </c>
      <c r="N31" s="498">
        <f t="shared" si="20"/>
        <v>364365.66000000003</v>
      </c>
      <c r="O31" s="498">
        <f t="shared" ca="1" si="17"/>
        <v>43.16658136790776</v>
      </c>
      <c r="P31" s="498">
        <f t="shared" ca="1" si="18"/>
        <v>43.16658136790776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844092</v>
      </c>
      <c r="M33" s="93">
        <f t="shared" ca="1" si="21"/>
        <v>844092</v>
      </c>
      <c r="N33" s="93">
        <f t="shared" si="21"/>
        <v>364365.66000000003</v>
      </c>
      <c r="O33" s="93">
        <f t="shared" ca="1" si="17"/>
        <v>43.16658136790776</v>
      </c>
      <c r="P33" s="93">
        <f t="shared" ca="1" si="18"/>
        <v>43.16658136790776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2695565</v>
      </c>
      <c r="M37" s="859">
        <f t="shared" ca="1" si="24"/>
        <v>2171060.7000000002</v>
      </c>
      <c r="N37" s="859">
        <f t="shared" ca="1" si="24"/>
        <v>1836383.2999999998</v>
      </c>
      <c r="O37" s="859">
        <f t="shared" ca="1" si="17"/>
        <v>68.126099723063618</v>
      </c>
      <c r="P37" s="859">
        <f t="shared" ca="1" si="18"/>
        <v>84.584613410394269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354225.7</v>
      </c>
      <c r="N41" s="85">
        <f t="shared" ca="1" si="25"/>
        <v>201658.96</v>
      </c>
      <c r="O41" s="85">
        <f t="shared" ref="O41:O49" ca="1" si="26">IF(L41&gt;0,N41*100/L41,0)</f>
        <v>58.844166909833675</v>
      </c>
      <c r="P41" s="85">
        <f t="shared" ref="P41:P49" ca="1" si="27">IF(M41&gt;0,N41*100/M41,0)</f>
        <v>56.929511325688679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354225.7</v>
      </c>
      <c r="N43" s="92">
        <f t="shared" ca="1" si="28"/>
        <v>201658.96</v>
      </c>
      <c r="O43" s="92">
        <f t="shared" ca="1" si="26"/>
        <v>58.844166909833675</v>
      </c>
      <c r="P43" s="92">
        <f t="shared" ca="1" si="27"/>
        <v>56.929511325688679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354225.7</v>
      </c>
      <c r="N44" s="498">
        <f t="shared" ca="1" si="29"/>
        <v>201658.96</v>
      </c>
      <c r="O44" s="498">
        <f t="shared" ca="1" si="26"/>
        <v>58.844166909833675</v>
      </c>
      <c r="P44" s="498">
        <f t="shared" ca="1" si="27"/>
        <v>56.929511325688679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IFERROR(__xludf.DUMMYFUNCTION("IMPORTRANGE(""https://docs.google.com/spreadsheets/d/1MeEWN-I1oV_STSDYn1IFDPWt_1FKiwhDph83XaGc0o0/edit?usp=sharing"",""งบพรบ!R77"")"),354225.7)</f>
        <v>354225.7</v>
      </c>
      <c r="N46" s="93">
        <f ca="1">IFERROR(__xludf.DUMMYFUNCTION("IMPORTRANGE(""https://docs.google.com/spreadsheets/d/1MeEWN-I1oV_STSDYn1IFDPWt_1FKiwhDph83XaGc0o0/edit?usp=sharing"",""งบพรบ!T77"")"),201658.96)</f>
        <v>201658.96</v>
      </c>
      <c r="O46" s="93">
        <f t="shared" ca="1" si="26"/>
        <v>58.844166909833675</v>
      </c>
      <c r="P46" s="93">
        <f t="shared" ca="1" si="27"/>
        <v>56.929511325688679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546225</v>
      </c>
      <c r="N53" s="116">
        <f t="shared" ca="1" si="31"/>
        <v>536229.01</v>
      </c>
      <c r="O53" s="116">
        <f t="shared" ref="O53:O61" ca="1" si="32">IF(L53&gt;0,N53*100/L53,0)</f>
        <v>73.627490045310992</v>
      </c>
      <c r="P53" s="116">
        <f t="shared" ref="P53:P61" ca="1" si="33">IF(M53&gt;0,N53*100/M53,0)</f>
        <v>98.169986727081337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546225</v>
      </c>
      <c r="N55" s="123">
        <f t="shared" ca="1" si="34"/>
        <v>536229.01</v>
      </c>
      <c r="O55" s="123">
        <f t="shared" ca="1" si="32"/>
        <v>73.627490045310992</v>
      </c>
      <c r="P55" s="123">
        <f t="shared" ca="1" si="33"/>
        <v>98.169986727081337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546225</v>
      </c>
      <c r="N56" s="498">
        <f t="shared" ca="1" si="35"/>
        <v>536229.01</v>
      </c>
      <c r="O56" s="498">
        <f t="shared" ca="1" si="32"/>
        <v>73.627490045310992</v>
      </c>
      <c r="P56" s="498">
        <f t="shared" ca="1" si="33"/>
        <v>98.169986727081337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IFERROR(__xludf.DUMMYFUNCTION("IMPORTRANGE(""https://docs.google.com/spreadsheets/d/1MeEWN-I1oV_STSDYn1IFDPWt_1FKiwhDph83XaGc0o0/edit?usp=sharing"",""งบพรบ!AB77"")"),546225)</f>
        <v>546225</v>
      </c>
      <c r="N58" s="93">
        <f ca="1">IFERROR(__xludf.DUMMYFUNCTION("IMPORTRANGE(""https://docs.google.com/spreadsheets/d/1MeEWN-I1oV_STSDYn1IFDPWt_1FKiwhDph83XaGc0o0/edit?usp=sharing"",""งบพรบ!AD77"")"),536229.01)</f>
        <v>536229.01</v>
      </c>
      <c r="O58" s="93">
        <f t="shared" ca="1" si="32"/>
        <v>73.627490045310992</v>
      </c>
      <c r="P58" s="93">
        <f t="shared" ca="1" si="33"/>
        <v>98.169986727081337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133350</v>
      </c>
      <c r="N88" s="155">
        <f t="shared" ca="1" si="49"/>
        <v>127505.8</v>
      </c>
      <c r="O88" s="155">
        <f t="shared" ref="O88:O96" ca="1" si="50">IF(L88&gt;0,N88*100/L88,0)</f>
        <v>62.564180569185474</v>
      </c>
      <c r="P88" s="155">
        <f t="shared" ref="P88:P96" ca="1" si="51">IF(M88&gt;0,N88*100/M88,0)</f>
        <v>95.617397825271837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133350</v>
      </c>
      <c r="N90" s="93">
        <f t="shared" ca="1" si="52"/>
        <v>127505.8</v>
      </c>
      <c r="O90" s="93">
        <f t="shared" ca="1" si="50"/>
        <v>62.564180569185474</v>
      </c>
      <c r="P90" s="93">
        <f t="shared" ca="1" si="51"/>
        <v>95.617397825271837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133350</v>
      </c>
      <c r="N91" s="498">
        <f t="shared" ca="1" si="53"/>
        <v>127505.8</v>
      </c>
      <c r="O91" s="498">
        <f t="shared" ca="1" si="50"/>
        <v>62.564180569185474</v>
      </c>
      <c r="P91" s="498">
        <f t="shared" ca="1" si="51"/>
        <v>95.617397825271837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IFERROR(__xludf.DUMMYFUNCTION("IMPORTRANGE(""https://docs.google.com/spreadsheets/d/1MeEWN-I1oV_STSDYn1IFDPWt_1FKiwhDph83XaGc0o0/edit?usp=sharing"",""งบพรบ!AV77"")"),133350)</f>
        <v>133350</v>
      </c>
      <c r="N93" s="93">
        <f ca="1">IFERROR(__xludf.DUMMYFUNCTION("IMPORTRANGE(""https://docs.google.com/spreadsheets/d/1MeEWN-I1oV_STSDYn1IFDPWt_1FKiwhDph83XaGc0o0/edit?usp=sharing"",""งบพรบ!AX77"")"),127505.8)</f>
        <v>127505.8</v>
      </c>
      <c r="O93" s="93">
        <f t="shared" ca="1" si="50"/>
        <v>62.564180569185474</v>
      </c>
      <c r="P93" s="93">
        <f t="shared" ca="1" si="51"/>
        <v>95.617397825271837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IFERROR(__xludf.DUMMYFUNCTION("IMPORTRANGE(""https://docs.google.com/spreadsheets/d/1MeEWN-I1oV_STSDYn1IFDPWt_1FKiwhDph83XaGc0o0/edit?usp=sharing"",""งบพรบ!CJ77"")"),41315)</f>
        <v>41315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158525</v>
      </c>
      <c r="N181" s="155">
        <f t="shared" ca="1" si="92"/>
        <v>148523.17000000001</v>
      </c>
      <c r="O181" s="155">
        <f t="shared" ref="O181:O189" ca="1" si="93">IF(L181&gt;0,N181*100/L181,0)</f>
        <v>72.028695441319115</v>
      </c>
      <c r="P181" s="155">
        <f t="shared" ref="P181:P189" ca="1" si="94">IF(M181&gt;0,N181*100/M181,0)</f>
        <v>93.690692319823384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158525</v>
      </c>
      <c r="N183" s="93">
        <f t="shared" ca="1" si="95"/>
        <v>148523.17000000001</v>
      </c>
      <c r="O183" s="93">
        <f t="shared" ca="1" si="93"/>
        <v>72.028695441319115</v>
      </c>
      <c r="P183" s="93">
        <f t="shared" ca="1" si="94"/>
        <v>93.690692319823384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158525</v>
      </c>
      <c r="N184" s="498">
        <f t="shared" ca="1" si="96"/>
        <v>148523.17000000001</v>
      </c>
      <c r="O184" s="498">
        <f t="shared" ca="1" si="93"/>
        <v>72.028695441319115</v>
      </c>
      <c r="P184" s="498">
        <f t="shared" ca="1" si="94"/>
        <v>93.690692319823384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IFERROR(__xludf.DUMMYFUNCTION("IMPORTRANGE(""https://docs.google.com/spreadsheets/d/1MeEWN-I1oV_STSDYn1IFDPWt_1FKiwhDph83XaGc0o0/edit?usp=sharing"",""งบพรบ!CT77"")"),158525)</f>
        <v>158525</v>
      </c>
      <c r="N186" s="93">
        <f ca="1">IFERROR(__xludf.DUMMYFUNCTION("IMPORTRANGE(""https://docs.google.com/spreadsheets/d/1MeEWN-I1oV_STSDYn1IFDPWt_1FKiwhDph83XaGc0o0/edit?usp=sharing"",""งบพรบ!CV77"")"),148523.17)</f>
        <v>148523.17000000001</v>
      </c>
      <c r="O186" s="93">
        <f t="shared" ca="1" si="93"/>
        <v>72.028695441319115</v>
      </c>
      <c r="P186" s="93">
        <f t="shared" ca="1" si="94"/>
        <v>93.690692319823384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480</v>
      </c>
      <c r="O191" s="155">
        <f ca="1">IF(L191&gt;0,N191*100/L191,0)</f>
        <v>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5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5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5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10546.7</v>
      </c>
      <c r="O217" s="155">
        <f ca="1">IF(L217&gt;0,N217*100/L217,0)</f>
        <v>63.919393939393942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5">
        <f>1000+100+600</f>
        <v>1700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5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87.44769874476988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87.44769874476988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23900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87.44769874476988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87.44769874476988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IFERROR(__xludf.DUMMYFUNCTION("IMPORTRANGE(""https://docs.google.com/spreadsheets/d/1QqKyyYR6Q21VydFLVH3TRQUabQu_ym0Zz7PgGX0-kHA/edit?usp=sharing"",""แผน!EB77"")"),0)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3511</v>
      </c>
      <c r="K327" s="446">
        <f ca="1">IF(I327&gt;0,J327*100/I327,0)</f>
        <v>206.52941176470588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107211.4</v>
      </c>
      <c r="O328" s="155">
        <f t="shared" ref="O328:O336" ca="1" si="150">IF(L328&gt;0,N328*100/L328,0)</f>
        <v>64.585180722891565</v>
      </c>
      <c r="P328" s="155">
        <f t="shared" ref="P328:P336" ca="1" si="151">IF(M328&gt;0,N328*100/M328,0)</f>
        <v>84.418425196850393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107211.4</v>
      </c>
      <c r="O330" s="93">
        <f t="shared" ca="1" si="150"/>
        <v>64.585180722891565</v>
      </c>
      <c r="P330" s="93">
        <f t="shared" ca="1" si="151"/>
        <v>84.418425196850393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127000</v>
      </c>
      <c r="N331" s="498">
        <f t="shared" ca="1" si="153"/>
        <v>107211.4</v>
      </c>
      <c r="O331" s="498">
        <f t="shared" ca="1" si="150"/>
        <v>64.585180722891565</v>
      </c>
      <c r="P331" s="498">
        <f t="shared" ca="1" si="151"/>
        <v>84.418425196850393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IFERROR(__xludf.DUMMYFUNCTION("IMPORTRANGE(""https://docs.google.com/spreadsheets/d/1MeEWN-I1oV_STSDYn1IFDPWt_1FKiwhDph83XaGc0o0/edit?usp=sharing"",""งบพรบ!ER77"")"),127000)</f>
        <v>127000</v>
      </c>
      <c r="N333" s="93">
        <f ca="1">IFERROR(__xludf.DUMMYFUNCTION("IMPORTRANGE(""https://docs.google.com/spreadsheets/d/1MeEWN-I1oV_STSDYn1IFDPWt_1FKiwhDph83XaGc0o0/edit?usp=sharing"",""งบพรบ!ET77"")"),107211.4)</f>
        <v>107211.4</v>
      </c>
      <c r="O333" s="93">
        <f t="shared" ca="1" si="150"/>
        <v>64.585180722891565</v>
      </c>
      <c r="P333" s="93">
        <f t="shared" ca="1" si="151"/>
        <v>84.418425196850393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IFERROR(__xludf.DUMMYFUNCTION("IMPORTRANGE(""https://docs.google.com/spreadsheets/d/1kVcqe37tkHyjCSG3S0O1AXqVkqjo8mSIZil3BcpIysc/edit?usp=sharing"",""ศูนย์!D77"")"),3356)</f>
        <v>3356</v>
      </c>
      <c r="K338" s="498">
        <f ca="1">IF(I338&gt;0,J338*100/I338,0)</f>
        <v>197.41176470588235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786520</v>
      </c>
      <c r="N345" s="155">
        <f t="shared" ca="1" si="155"/>
        <v>653039.96</v>
      </c>
      <c r="O345" s="155">
        <f t="shared" ref="O345:O353" ca="1" si="156">IF(L345&gt;0,N345*100/L345,0)</f>
        <v>65.461102646351236</v>
      </c>
      <c r="P345" s="155">
        <f t="shared" ref="P345:P353" ca="1" si="157">IF(M345&gt;0,N345*100/M345,0)</f>
        <v>83.029034226720242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786520</v>
      </c>
      <c r="N347" s="93">
        <f t="shared" ca="1" si="158"/>
        <v>653039.96</v>
      </c>
      <c r="O347" s="93">
        <f t="shared" ca="1" si="156"/>
        <v>65.461102646351236</v>
      </c>
      <c r="P347" s="93">
        <f t="shared" ca="1" si="157"/>
        <v>83.029034226720242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656920</v>
      </c>
      <c r="N348" s="498">
        <f t="shared" ca="1" si="159"/>
        <v>523439.96</v>
      </c>
      <c r="O348" s="498">
        <f t="shared" ca="1" si="156"/>
        <v>60.304142857142857</v>
      </c>
      <c r="P348" s="498">
        <f t="shared" ca="1" si="157"/>
        <v>79.680929184680025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IFERROR(__xludf.DUMMYFUNCTION("IMPORTRANGE(""https://docs.google.com/spreadsheets/d/1MeEWN-I1oV_STSDYn1IFDPWt_1FKiwhDph83XaGc0o0/edit?usp=sharing"",""งบพรบ!FB77"")"),656920)</f>
        <v>656920</v>
      </c>
      <c r="N350" s="93">
        <f ca="1">IFERROR(__xludf.DUMMYFUNCTION("IMPORTRANGE(""https://docs.google.com/spreadsheets/d/1MeEWN-I1oV_STSDYn1IFDPWt_1FKiwhDph83XaGc0o0/edit?usp=sharing"",""งบพรบ!FD77"")"),523439.96)</f>
        <v>523439.96</v>
      </c>
      <c r="O350" s="93">
        <f t="shared" ca="1" si="156"/>
        <v>60.304142857142857</v>
      </c>
      <c r="P350" s="93">
        <f t="shared" ca="1" si="157"/>
        <v>79.680929184680025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69</v>
      </c>
      <c r="K355" s="466">
        <f ca="1">IF(I355&gt;0,J355*100/I355,0)</f>
        <v>20.783132530120483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IFERROR(__xludf.DUMMYFUNCTION("IMPORTRANGE(""https://docs.google.com/spreadsheets/d/1XWAQStnk-4SwqDmLtmXYiTMKHgktTP8We1SCoS47DrQ/edit?usp=sharing"",""จัดที่ดิน!W77"")"),237)</f>
        <v>237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IFERROR(__xludf.DUMMYFUNCTION("IMPORTRANGE(""https://docs.google.com/spreadsheets/d/1XWAQStnk-4SwqDmLtmXYiTMKHgktTP8We1SCoS47DrQ/edit?usp=sharing"",""จัดที่ดิน!X77"")"),1834.78)</f>
        <v>1834.78</v>
      </c>
      <c r="K359" s="498">
        <f t="shared" ca="1" si="161"/>
        <v>67.95481481481481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IFERROR(__xludf.DUMMYFUNCTION("IMPORTRANGE(""https://docs.google.com/spreadsheets/d/1XWAQStnk-4SwqDmLtmXYiTMKHgktTP8We1SCoS47DrQ/edit?usp=sharing"",""จัดที่ดิน!Y77"")"),96)</f>
        <v>96</v>
      </c>
      <c r="K360" s="498">
        <f t="shared" ca="1" si="161"/>
        <v>28.91566265060241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IFERROR(__xludf.DUMMYFUNCTION("IMPORTRANGE(""https://docs.google.com/spreadsheets/d/1XWAQStnk-4SwqDmLtmXYiTMKHgktTP8We1SCoS47DrQ/edit?usp=sharing"",""จัดที่ดิน!Z77"")"),916.57)</f>
        <v>916.57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IFERROR(__xludf.DUMMYFUNCTION("IMPORTRANGE(""https://docs.google.com/spreadsheets/d/1XWAQStnk-4SwqDmLtmXYiTMKHgktTP8We1SCoS47DrQ/edit?usp=sharing"",""จัดที่ดิน!AA77"")"),69)</f>
        <v>69</v>
      </c>
      <c r="K362" s="498">
        <f t="shared" ca="1" si="161"/>
        <v>20.783132530120483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IFERROR(__xludf.DUMMYFUNCTION("IMPORTRANGE(""https://docs.google.com/spreadsheets/d/1XWAQStnk-4SwqDmLtmXYiTMKHgktTP8We1SCoS47DrQ/edit?usp=sharing"",""จัดที่ดิน!AB77"")"),718.99)</f>
        <v>718.99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125</v>
      </c>
      <c r="K364" s="480">
        <f t="shared" ca="1" si="161"/>
        <v>24.900398406374503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69</v>
      </c>
      <c r="K365" s="492">
        <f t="shared" ca="1" si="161"/>
        <v>37.912087912087912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IFERROR(__xludf.DUMMYFUNCTION("IMPORTRANGE(""https://docs.google.com/spreadsheets/d/1XWAQStnk-4SwqDmLtmXYiTMKHgktTP8We1SCoS47DrQ/edit?usp=sharing"",""จัดที่ดิน!E77"")"),87)</f>
        <v>87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IFERROR(__xludf.DUMMYFUNCTION("IMPORTRANGE(""https://docs.google.com/spreadsheets/d/1XWAQStnk-4SwqDmLtmXYiTMKHgktTP8We1SCoS47DrQ/edit?usp=sharing"",""จัดที่ดิน!F77"")"),804.76)</f>
        <v>804.76</v>
      </c>
      <c r="K369" s="498">
        <f t="shared" ca="1" si="163"/>
        <v>61.904615384615383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IFERROR(__xludf.DUMMYFUNCTION("IMPORTRANGE(""https://docs.google.com/spreadsheets/d/1XWAQStnk-4SwqDmLtmXYiTMKHgktTP8We1SCoS47DrQ/edit?usp=sharing"",""จัดที่ดิน!G77"")"),78)</f>
        <v>78</v>
      </c>
      <c r="K370" s="498">
        <f t="shared" ca="1" si="163"/>
        <v>42.857142857142854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IFERROR(__xludf.DUMMYFUNCTION("IMPORTRANGE(""https://docs.google.com/spreadsheets/d/1XWAQStnk-4SwqDmLtmXYiTMKHgktTP8We1SCoS47DrQ/edit?usp=sharing"",""จัดที่ดิน!H77"")"),830.35)</f>
        <v>830.35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IFERROR(__xludf.DUMMYFUNCTION("IMPORTRANGE(""https://docs.google.com/spreadsheets/d/1XWAQStnk-4SwqDmLtmXYiTMKHgktTP8We1SCoS47DrQ/edit?usp=sharing"",""จัดที่ดิน!I77"")"),69)</f>
        <v>69</v>
      </c>
      <c r="K372" s="498">
        <f t="shared" ca="1" si="163"/>
        <v>37.912087912087912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IFERROR(__xludf.DUMMYFUNCTION("IMPORTRANGE(""https://docs.google.com/spreadsheets/d/1XWAQStnk-4SwqDmLtmXYiTMKHgktTP8We1SCoS47DrQ/edit?usp=sharing"",""จัดที่ดิน!J77"")"),718.99)</f>
        <v>718.99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56</v>
      </c>
      <c r="K374" s="492">
        <f t="shared" ca="1" si="163"/>
        <v>17.5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IFERROR(__xludf.DUMMYFUNCTION("IMPORTRANGE(""https://docs.google.com/spreadsheets/d/1XWAQStnk-4SwqDmLtmXYiTMKHgktTP8We1SCoS47DrQ/edit?usp=sharing"",""จัดที่ดิน!AH77"")"),150)</f>
        <v>150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IFERROR(__xludf.DUMMYFUNCTION("IMPORTRANGE(""https://docs.google.com/spreadsheets/d/1XWAQStnk-4SwqDmLtmXYiTMKHgktTP8We1SCoS47DrQ/edit?usp=sharing"",""จัดที่ดิน!AI77"")"),1030.02)</f>
        <v>1030.02</v>
      </c>
      <c r="K378" s="498">
        <f t="shared" ca="1" si="164"/>
        <v>73.572857142857146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IFERROR(__xludf.DUMMYFUNCTION("IMPORTRANGE(""https://docs.google.com/spreadsheets/d/1XWAQStnk-4SwqDmLtmXYiTMKHgktTP8We1SCoS47DrQ/edit?usp=sharing"",""จัดที่ดิน!AJ77"")"),74)</f>
        <v>74</v>
      </c>
      <c r="K379" s="498">
        <f t="shared" ca="1" si="164"/>
        <v>23.125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IFERROR(__xludf.DUMMYFUNCTION("IMPORTRANGE(""https://docs.google.com/spreadsheets/d/1XWAQStnk-4SwqDmLtmXYiTMKHgktTP8We1SCoS47DrQ/edit?usp=sharing"",""จัดที่ดิน!AK77"")"),624.1)</f>
        <v>624.1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IFERROR(__xludf.DUMMYFUNCTION("IMPORTRANGE(""https://docs.google.com/spreadsheets/d/1XWAQStnk-4SwqDmLtmXYiTMKHgktTP8We1SCoS47DrQ/edit?usp=sharing"",""จัดที่ดิน!AL77"")"),56)</f>
        <v>56</v>
      </c>
      <c r="K381" s="498">
        <f t="shared" ca="1" si="164"/>
        <v>17.5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IFERROR(__xludf.DUMMYFUNCTION("IMPORTRANGE(""https://docs.google.com/spreadsheets/d/1XWAQStnk-4SwqDmLtmXYiTMKHgktTP8We1SCoS47DrQ/edit?usp=sharing"",""จัดที่ดิน!AM77"")"),537.88)</f>
        <v>537.88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844092</v>
      </c>
      <c r="M414" s="553">
        <f t="shared" ca="1" si="181"/>
        <v>844092</v>
      </c>
      <c r="N414" s="553">
        <f t="shared" si="181"/>
        <v>364365.66000000003</v>
      </c>
      <c r="O414" s="553">
        <f ca="1">IF(L414&gt;0,N414*100/L414,0)</f>
        <v>43.16658136790776</v>
      </c>
      <c r="P414" s="553">
        <f ca="1">IF(M414&gt;0,N414*100/M414,0)</f>
        <v>43.16658136790776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50881.59</v>
      </c>
      <c r="O419" s="155">
        <f t="shared" ref="O419:O424" ca="1" si="185">IF(L419&gt;0,N419*100/L419,0)</f>
        <v>76.444696514423072</v>
      </c>
      <c r="P419" s="155">
        <f t="shared" ref="P419:P424" ca="1" si="186">IF(M419&gt;0,N419*100/M419,0)</f>
        <v>76.444696514423072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50881.59</v>
      </c>
      <c r="O421" s="93">
        <f t="shared" ca="1" si="185"/>
        <v>76.444696514423072</v>
      </c>
      <c r="P421" s="93">
        <f t="shared" ca="1" si="186"/>
        <v>76.444696514423072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50881.59</v>
      </c>
      <c r="O422" s="498">
        <f t="shared" ca="1" si="185"/>
        <v>76.444696514423072</v>
      </c>
      <c r="P422" s="498">
        <f t="shared" ca="1" si="186"/>
        <v>76.444696514423072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50881.59</v>
      </c>
      <c r="O424" s="93">
        <f t="shared" ca="1" si="185"/>
        <v>76.444696514423072</v>
      </c>
      <c r="P424" s="93">
        <f t="shared" ca="1" si="186"/>
        <v>76.444696514423072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618.25+13963.34</f>
        <v>14581.59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69068.959999999992</v>
      </c>
      <c r="O444" s="195">
        <f t="shared" ref="O444:O449" ca="1" si="198">IF(L444&gt;0,N444*100/L444,0)</f>
        <v>78.523146884947693</v>
      </c>
      <c r="P444" s="195">
        <f t="shared" ref="P444:P449" ca="1" si="199">IF(M444&gt;0,N444*100/M444,0)</f>
        <v>78.523146884947693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69068.959999999992</v>
      </c>
      <c r="O446" s="93">
        <f t="shared" ca="1" si="198"/>
        <v>78.523146884947693</v>
      </c>
      <c r="P446" s="93">
        <f t="shared" ca="1" si="199"/>
        <v>78.523146884947693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69068.959999999992</v>
      </c>
      <c r="O447" s="498">
        <f t="shared" ca="1" si="198"/>
        <v>78.523146884947693</v>
      </c>
      <c r="P447" s="498">
        <f t="shared" ca="1" si="199"/>
        <v>78.523146884947693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69068.959999999992</v>
      </c>
      <c r="O449" s="93">
        <f t="shared" ca="1" si="198"/>
        <v>78.523146884947693</v>
      </c>
      <c r="P449" s="93">
        <f t="shared" ca="1" si="199"/>
        <v>78.523146884947693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18153.599999999999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43010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7905.36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69240.27</v>
      </c>
      <c r="O467" s="195">
        <f t="shared" ref="O467:O472" ca="1" si="207">IF(L467&gt;0,N467*100/L467,0)</f>
        <v>20.302504376280996</v>
      </c>
      <c r="P467" s="195">
        <f t="shared" ref="P467:P472" ca="1" si="208">IF(M467&gt;0,N467*100/M467,0)</f>
        <v>20.302504376280996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69240.27</v>
      </c>
      <c r="O469" s="93">
        <f t="shared" ca="1" si="207"/>
        <v>20.302504376280996</v>
      </c>
      <c r="P469" s="93">
        <f t="shared" ca="1" si="208"/>
        <v>20.302504376280996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69240.27</v>
      </c>
      <c r="O470" s="498">
        <f t="shared" ca="1" si="207"/>
        <v>20.302504376280996</v>
      </c>
      <c r="P470" s="498">
        <f t="shared" ca="1" si="208"/>
        <v>20.302504376280996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69240.27</v>
      </c>
      <c r="O472" s="93">
        <f t="shared" ca="1" si="207"/>
        <v>20.302504376280996</v>
      </c>
      <c r="P472" s="93">
        <f t="shared" ca="1" si="208"/>
        <v>20.302504376280996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1100+317.17+6646.38</f>
        <v>8063.55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IFERROR(__xludf.DUMMYFUNCTION("IMPORTRANGE(""https://docs.google.com/spreadsheets/d/1QqKyyYR6Q21VydFLVH3TRQUabQu_ym0Zz7PgGX0-kHA/edit?usp=sharing"",""แผน!GU77"")"),0)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28605</v>
      </c>
      <c r="J543" s="685">
        <f t="shared" si="235"/>
        <v>26025</v>
      </c>
      <c r="K543" s="686">
        <f t="shared" ca="1" si="234"/>
        <v>90.980597797587833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ca="1" si="236"/>
        <v>348529</v>
      </c>
      <c r="N544" s="155">
        <f t="shared" si="236"/>
        <v>175174.84</v>
      </c>
      <c r="O544" s="155">
        <f t="shared" ref="O544:O549" ca="1" si="237">IF(L544&gt;0,N544*100/L544,0)</f>
        <v>50.261194907740823</v>
      </c>
      <c r="P544" s="155">
        <f t="shared" ref="P544:P549" ca="1" si="238">IF(M544&gt;0,N544*100/M544,0)</f>
        <v>50.261194907740823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348529</v>
      </c>
      <c r="M546" s="93">
        <f t="shared" ca="1" si="240"/>
        <v>348529</v>
      </c>
      <c r="N546" s="93">
        <f t="shared" si="240"/>
        <v>175174.84</v>
      </c>
      <c r="O546" s="93">
        <f t="shared" ca="1" si="237"/>
        <v>50.261194907740823</v>
      </c>
      <c r="P546" s="93">
        <f t="shared" ca="1" si="238"/>
        <v>50.261194907740823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ca="1" si="241"/>
        <v>348529</v>
      </c>
      <c r="N547" s="498">
        <f t="shared" si="241"/>
        <v>175174.84</v>
      </c>
      <c r="O547" s="498">
        <f t="shared" ca="1" si="237"/>
        <v>50.261194907740823</v>
      </c>
      <c r="P547" s="498">
        <f t="shared" ca="1" si="238"/>
        <v>50.261194907740823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f ca="1">L549</f>
        <v>348529</v>
      </c>
      <c r="N549" s="93">
        <f>N550+N551+N552+N553+N554</f>
        <v>175174.84</v>
      </c>
      <c r="O549" s="93">
        <f t="shared" ca="1" si="237"/>
        <v>50.261194907740823</v>
      </c>
      <c r="P549" s="93">
        <f t="shared" ca="1" si="238"/>
        <v>50.261194907740823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90133.34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85041.5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28605</v>
      </c>
      <c r="J559" s="706">
        <f t="shared" si="245"/>
        <v>26025</v>
      </c>
      <c r="K559" s="675">
        <f t="shared" ref="K559:K561" ca="1" si="246">IF(I559&gt;0,J559*100/I559,0)</f>
        <v>90.980597797587833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79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79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79">
        <f t="shared" ref="J576:J577" si="250">J578+J580+J582+J588+J590</f>
        <v>26025</v>
      </c>
      <c r="K576" s="412">
        <f t="shared" ref="K576:K577" ca="1" si="251">IF(I576&gt;0,J576*100/I576,0)</f>
        <v>90.980597797587833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79">
        <f t="shared" si="250"/>
        <v>3584</v>
      </c>
      <c r="K577" s="412">
        <f t="shared" ca="1" si="251"/>
        <v>91.265597147950089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24700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3423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1325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161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1325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161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1717.29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IFERROR(__xludf.DUMMYFUNCTION("IMPORTRANGE(""https://docs.google.com/spreadsheets/d/1QqKyyYR6Q21VydFLVH3TRQUabQu_ym0Zz7PgGX0-kHA/edit?usp=sharing"",""แผน!HL77"")"),53)</f>
        <v>53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IFERROR(__xludf.DUMMYFUNCTION("IMPORTRANGE(""https://docs.google.com/spreadsheets/d/1QqKyyYR6Q21VydFLVH3TRQUabQu_ym0Zz7PgGX0-kHA/edit?usp=sharing"",""แผน!HK77"")"),6)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IFERROR(__xludf.DUMMYFUNCTION("IMPORTRANGE(""https://docs.google.com/spreadsheets/d/1QqKyyYR6Q21VydFLVH3TRQUabQu_ym0Zz7PgGX0-kHA/edit?usp=sharing"",""แผน!IA77"")"),0)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IFERROR(__xludf.DUMMYFUNCTION("IMPORTRANGE(""https://docs.google.com/spreadsheets/d/1QqKyyYR6Q21VydFLVH3TRQUabQu_ym0Zz7PgGX0-kHA/edit?usp=sharing"",""แผน!IB77"")"),0)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IFERROR(__xludf.DUMMYFUNCTION("IMPORTRANGE(""https://docs.google.com/spreadsheets/d/1QqKyyYR6Q21VydFLVH3TRQUabQu_ym0Zz7PgGX0-kHA/edit?usp=sharing"",""แผน!IE77"")"),0)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IFERROR(__xludf.DUMMYFUNCTION("IMPORTRANGE(""https://docs.google.com/spreadsheets/d/1QqKyyYR6Q21VydFLVH3TRQUabQu_ym0Zz7PgGX0-kHA/edit?usp=sharing"",""แผน!IH77"")"),0)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IFERROR(__xludf.DUMMYFUNCTION("IMPORTRANGE(""https://docs.google.com/spreadsheets/d/1QqKyyYR6Q21VydFLVH3TRQUabQu_ym0Zz7PgGX0-kHA/edit?usp=sharing"",""แผน!IJ77"")"),0)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IFERROR(__xludf.DUMMYFUNCTION("IMPORTRANGE(""https://docs.google.com/spreadsheets/d/1QqKyyYR6Q21VydFLVH3TRQUabQu_ym0Zz7PgGX0-kHA/edit?usp=sharing"",""แผน!IK77"")"),0)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IFERROR(__xludf.DUMMYFUNCTION("IMPORTRANGE(""https://docs.google.com/spreadsheets/d/1QqKyyYR6Q21VydFLVH3TRQUabQu_ym0Zz7PgGX0-kHA/edit?usp=sharing"",""แผน!IP77"")"),0)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335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IFERROR(__xludf.DUMMYFUNCTION("IMPORTRANGE(""https://docs.google.com/spreadsheets/d/19vJNZY_5yjcGF2XGBMNZRCAIB0Kwfpjp8YEOfu-bneM/edit?usp=sharing"",""งานกองทุน!F77"")"),785564.5)</f>
        <v>785564.5</v>
      </c>
      <c r="K821" s="498">
        <f t="shared" ref="K821:K828" ca="1" si="335">IF(I821&gt;0,J821*100/I821,0)</f>
        <v>68.707978855948198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IFERROR(__xludf.DUMMYFUNCTION("IMPORTRANGE(""https://docs.google.com/spreadsheets/d/19vJNZY_5yjcGF2XGBMNZRCAIB0Kwfpjp8YEOfu-bneM/edit?usp=sharing"",""งานกองทุน!E77"")"),55)</f>
        <v>55</v>
      </c>
      <c r="K822" s="498">
        <f t="shared" ca="1" si="335"/>
        <v>73.333333333333329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IFERROR(__xludf.DUMMYFUNCTION("IMPORTRANGE(""https://docs.google.com/spreadsheets/d/19vJNZY_5yjcGF2XGBMNZRCAIB0Kwfpjp8YEOfu-bneM/edit?usp=sharing"",""งานกองทุน!K77"")"),337247.63)</f>
        <v>337247.63</v>
      </c>
      <c r="K823" s="498">
        <f t="shared" ca="1" si="335"/>
        <v>15.923142067408815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IFERROR(__xludf.DUMMYFUNCTION("IMPORTRANGE(""https://docs.google.com/spreadsheets/d/19vJNZY_5yjcGF2XGBMNZRCAIB0Kwfpjp8YEOfu-bneM/edit?usp=sharing"",""งานกองทุน!J77"")"),39)</f>
        <v>39</v>
      </c>
      <c r="K824" s="498">
        <f t="shared" ca="1" si="335"/>
        <v>47.560975609756099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13BBA-7BE2-4357-BCE0-14D79E6769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8554687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4183024</v>
      </c>
      <c r="N8" s="22">
        <f t="shared" ca="1" si="0"/>
        <v>3161241.43</v>
      </c>
      <c r="O8" s="22">
        <f t="shared" ref="O8:O16" ca="1" si="1">IF(L8&gt;0,N8*100/L8,0)</f>
        <v>67.237595175087279</v>
      </c>
      <c r="P8" s="22">
        <f t="shared" ref="P8:P16" ca="1" si="2">IF(M8&gt;0,N8*100/M8,0)</f>
        <v>75.573112418193148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4183024</v>
      </c>
      <c r="N10" s="30">
        <f t="shared" ca="1" si="3"/>
        <v>3161241.43</v>
      </c>
      <c r="O10" s="30">
        <f t="shared" ca="1" si="1"/>
        <v>67.237595175087279</v>
      </c>
      <c r="P10" s="30">
        <f t="shared" ca="1" si="2"/>
        <v>75.573112418193148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3510024</v>
      </c>
      <c r="N11" s="498">
        <f t="shared" ca="1" si="4"/>
        <v>2488241.4300000002</v>
      </c>
      <c r="O11" s="498">
        <f t="shared" ca="1" si="1"/>
        <v>61.779786115694769</v>
      </c>
      <c r="P11" s="498">
        <f t="shared" ca="1" si="2"/>
        <v>70.88958451566144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3510024</v>
      </c>
      <c r="N13" s="93">
        <f t="shared" ca="1" si="5"/>
        <v>2488241.4300000002</v>
      </c>
      <c r="O13" s="93">
        <f t="shared" ca="1" si="1"/>
        <v>61.779786115694769</v>
      </c>
      <c r="P13" s="93">
        <f t="shared" ca="1" si="2"/>
        <v>70.88958451566144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3390181</v>
      </c>
      <c r="N18" s="22">
        <f t="shared" ca="1" si="8"/>
        <v>2891897.91</v>
      </c>
      <c r="O18" s="22">
        <f t="shared" ref="O18:O26" ca="1" si="9">IF(L18&gt;0,N18*100/L18,0)</f>
        <v>73.985141304584189</v>
      </c>
      <c r="P18" s="22">
        <f t="shared" ref="P18:P26" ca="1" si="10">IF(M18&gt;0,N18*100/M18,0)</f>
        <v>85.302168527285119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3390181</v>
      </c>
      <c r="N20" s="30">
        <f t="shared" ca="1" si="11"/>
        <v>2891897.91</v>
      </c>
      <c r="O20" s="30">
        <f t="shared" ca="1" si="9"/>
        <v>73.985141304584189</v>
      </c>
      <c r="P20" s="30">
        <f t="shared" ca="1" si="10"/>
        <v>85.302168527285119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2717181</v>
      </c>
      <c r="N21" s="498">
        <f t="shared" ca="1" si="12"/>
        <v>2218897.91</v>
      </c>
      <c r="O21" s="498">
        <f t="shared" ca="1" si="9"/>
        <v>68.59554773081733</v>
      </c>
      <c r="P21" s="498">
        <f t="shared" ca="1" si="10"/>
        <v>81.661763055166361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2717181</v>
      </c>
      <c r="N23" s="93">
        <f t="shared" ca="1" si="13"/>
        <v>2218897.91</v>
      </c>
      <c r="O23" s="93">
        <f t="shared" ca="1" si="9"/>
        <v>68.59554773081733</v>
      </c>
      <c r="P23" s="93">
        <f t="shared" ca="1" si="10"/>
        <v>81.661763055166361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269343.52</v>
      </c>
      <c r="O28" s="22">
        <f t="shared" ref="O28:O37" ca="1" si="17">IF(L28&gt;0,N28*100/L28,0)</f>
        <v>33.971860759318048</v>
      </c>
      <c r="P28" s="22">
        <f t="shared" ref="P28:P37" ca="1" si="18">IF(M28&gt;0,N28*100/M28,0)</f>
        <v>33.971860759318048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269343.52</v>
      </c>
      <c r="O30" s="30">
        <f t="shared" ca="1" si="17"/>
        <v>33.971860759318048</v>
      </c>
      <c r="P30" s="30">
        <f t="shared" ca="1" si="18"/>
        <v>33.971860759318048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269343.52</v>
      </c>
      <c r="O31" s="498">
        <f t="shared" ca="1" si="17"/>
        <v>33.971860759318048</v>
      </c>
      <c r="P31" s="498">
        <f t="shared" ca="1" si="18"/>
        <v>33.971860759318048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269343.52</v>
      </c>
      <c r="O33" s="93">
        <f t="shared" ca="1" si="17"/>
        <v>33.971860759318048</v>
      </c>
      <c r="P33" s="93">
        <f t="shared" ca="1" si="18"/>
        <v>33.971860759318048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3908755</v>
      </c>
      <c r="M37" s="859">
        <f t="shared" ca="1" si="24"/>
        <v>3390181</v>
      </c>
      <c r="N37" s="859">
        <f t="shared" ca="1" si="24"/>
        <v>2891897.9099999997</v>
      </c>
      <c r="O37" s="859">
        <f t="shared" ca="1" si="17"/>
        <v>73.985141304584175</v>
      </c>
      <c r="P37" s="859">
        <f t="shared" ca="1" si="18"/>
        <v>85.302168527285104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629151</v>
      </c>
      <c r="N41" s="85">
        <f t="shared" ca="1" si="25"/>
        <v>414901</v>
      </c>
      <c r="O41" s="85">
        <f t="shared" ref="O41:O49" ca="1" si="26">IF(L41&gt;0,N41*100/L41,0)</f>
        <v>67.567950492630899</v>
      </c>
      <c r="P41" s="85">
        <f t="shared" ref="P41:P49" ca="1" si="27">IF(M41&gt;0,N41*100/M41,0)</f>
        <v>65.946171904677897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629151</v>
      </c>
      <c r="N43" s="92">
        <f t="shared" ca="1" si="28"/>
        <v>414901</v>
      </c>
      <c r="O43" s="92">
        <f t="shared" ca="1" si="26"/>
        <v>67.567950492630899</v>
      </c>
      <c r="P43" s="92">
        <f t="shared" ca="1" si="27"/>
        <v>65.946171904677897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629151</v>
      </c>
      <c r="N44" s="498">
        <f t="shared" ca="1" si="29"/>
        <v>414901</v>
      </c>
      <c r="O44" s="498">
        <f t="shared" ca="1" si="26"/>
        <v>67.567950492630899</v>
      </c>
      <c r="P44" s="498">
        <f t="shared" ca="1" si="27"/>
        <v>65.946171904677897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IFERROR(__xludf.DUMMYFUNCTION("IMPORTRANGE(""https://docs.google.com/spreadsheets/d/1MeEWN-I1oV_STSDYn1IFDPWt_1FKiwhDph83XaGc0o0/edit?usp=sharing"",""งบพรบ!R78"")"),629151)</f>
        <v>629151</v>
      </c>
      <c r="N46" s="93">
        <f ca="1">IFERROR(__xludf.DUMMYFUNCTION("IMPORTRANGE(""https://docs.google.com/spreadsheets/d/1MeEWN-I1oV_STSDYn1IFDPWt_1FKiwhDph83XaGc0o0/edit?usp=sharing"",""งบพรบ!T78"")"),414901)</f>
        <v>414901</v>
      </c>
      <c r="O46" s="93">
        <f t="shared" ca="1" si="26"/>
        <v>67.567950492630899</v>
      </c>
      <c r="P46" s="93">
        <f t="shared" ca="1" si="27"/>
        <v>65.946171904677897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914625</v>
      </c>
      <c r="N53" s="116">
        <f t="shared" ca="1" si="31"/>
        <v>914195.77</v>
      </c>
      <c r="O53" s="116">
        <f t="shared" ref="O53:O61" ca="1" si="32">IF(L53&gt;0,N53*100/L53,0)</f>
        <v>83.086046532763788</v>
      </c>
      <c r="P53" s="116">
        <f t="shared" ref="P53:P61" ca="1" si="33">IF(M53&gt;0,N53*100/M53,0)</f>
        <v>99.953070384037176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914625</v>
      </c>
      <c r="N55" s="123">
        <f t="shared" ca="1" si="34"/>
        <v>914195.77</v>
      </c>
      <c r="O55" s="123">
        <f t="shared" ca="1" si="32"/>
        <v>83.086046532763788</v>
      </c>
      <c r="P55" s="123">
        <f t="shared" ca="1" si="33"/>
        <v>99.953070384037176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564625</v>
      </c>
      <c r="N56" s="498">
        <f t="shared" ca="1" si="35"/>
        <v>564195.77</v>
      </c>
      <c r="O56" s="498">
        <f t="shared" ca="1" si="32"/>
        <v>75.196024256963881</v>
      </c>
      <c r="P56" s="498">
        <f t="shared" ca="1" si="33"/>
        <v>99.923979632499453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IFERROR(__xludf.DUMMYFUNCTION("IMPORTRANGE(""https://docs.google.com/spreadsheets/d/1MeEWN-I1oV_STSDYn1IFDPWt_1FKiwhDph83XaGc0o0/edit?usp=sharing"",""งบพรบ!AB78"")"),564625)</f>
        <v>564625</v>
      </c>
      <c r="N58" s="93">
        <f ca="1">IFERROR(__xludf.DUMMYFUNCTION("IMPORTRANGE(""https://docs.google.com/spreadsheets/d/1MeEWN-I1oV_STSDYn1IFDPWt_1FKiwhDph83XaGc0o0/edit?usp=sharing"",""งบพรบ!AD78"")"),564195.77)</f>
        <v>564195.77</v>
      </c>
      <c r="O58" s="93">
        <f t="shared" ca="1" si="32"/>
        <v>75.196024256963881</v>
      </c>
      <c r="P58" s="93">
        <f t="shared" ca="1" si="33"/>
        <v>99.923979632499453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90.88310580204778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90.88310580204778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90.88310580204778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90.88310580204778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246670</v>
      </c>
      <c r="O132" s="155">
        <f t="shared" ref="O132:O140" ca="1" si="70">IF(L132&gt;0,N132*100/L132,0)</f>
        <v>81.326036068708575</v>
      </c>
      <c r="P132" s="155">
        <f t="shared" ref="P132:P140" ca="1" si="71">IF(M132&gt;0,N132*100/M132,0)</f>
        <v>83.987061627511068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246670</v>
      </c>
      <c r="O134" s="93">
        <f t="shared" ca="1" si="70"/>
        <v>81.326036068708575</v>
      </c>
      <c r="P134" s="93">
        <f t="shared" ca="1" si="71"/>
        <v>83.987061627511068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87700</v>
      </c>
      <c r="N135" s="498">
        <f t="shared" ca="1" si="73"/>
        <v>40670</v>
      </c>
      <c r="O135" s="498">
        <f t="shared" ca="1" si="70"/>
        <v>41.794265748638374</v>
      </c>
      <c r="P135" s="498">
        <f t="shared" ca="1" si="71"/>
        <v>46.374002280501713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IFERROR(__xludf.DUMMYFUNCTION("IMPORTRANGE(""https://docs.google.com/spreadsheets/d/1MeEWN-I1oV_STSDYn1IFDPWt_1FKiwhDph83XaGc0o0/edit?usp=sharing"",""งบพรบ!BP78"")"),87700)</f>
        <v>87700</v>
      </c>
      <c r="N137" s="93">
        <f ca="1">IFERROR(__xludf.DUMMYFUNCTION("IMPORTRANGE(""https://docs.google.com/spreadsheets/d/1MeEWN-I1oV_STSDYn1IFDPWt_1FKiwhDph83XaGc0o0/edit?usp=sharing"",""งบพรบ!BR78"")"),40670)</f>
        <v>40670</v>
      </c>
      <c r="O137" s="93">
        <f t="shared" ca="1" si="70"/>
        <v>41.794265748638374</v>
      </c>
      <c r="P137" s="93">
        <f t="shared" ca="1" si="71"/>
        <v>46.374002280501713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535500</v>
      </c>
      <c r="N181" s="155">
        <f t="shared" ca="1" si="92"/>
        <v>412530.14</v>
      </c>
      <c r="O181" s="155">
        <f t="shared" ref="O181:O189" ca="1" si="93">IF(L181&gt;0,N181*100/L181,0)</f>
        <v>61.260787050787052</v>
      </c>
      <c r="P181" s="155">
        <f t="shared" ref="P181:P189" ca="1" si="94">IF(M181&gt;0,N181*100/M181,0)</f>
        <v>77.036440709617182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535500</v>
      </c>
      <c r="N183" s="93">
        <f t="shared" ca="1" si="95"/>
        <v>412530.14</v>
      </c>
      <c r="O183" s="93">
        <f t="shared" ca="1" si="93"/>
        <v>61.260787050787052</v>
      </c>
      <c r="P183" s="93">
        <f t="shared" ca="1" si="94"/>
        <v>77.036440709617182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535500</v>
      </c>
      <c r="N184" s="498">
        <f t="shared" ca="1" si="96"/>
        <v>412530.14</v>
      </c>
      <c r="O184" s="498">
        <f t="shared" ca="1" si="93"/>
        <v>61.260787050787052</v>
      </c>
      <c r="P184" s="498">
        <f t="shared" ca="1" si="94"/>
        <v>77.036440709617182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IFERROR(__xludf.DUMMYFUNCTION("IMPORTRANGE(""https://docs.google.com/spreadsheets/d/1MeEWN-I1oV_STSDYn1IFDPWt_1FKiwhDph83XaGc0o0/edit?usp=sharing"",""งบพรบ!CT78"")"),535500)</f>
        <v>535500</v>
      </c>
      <c r="N186" s="93">
        <f ca="1">IFERROR(__xludf.DUMMYFUNCTION("IMPORTRANGE(""https://docs.google.com/spreadsheets/d/1MeEWN-I1oV_STSDYn1IFDPWt_1FKiwhDph83XaGc0o0/edit?usp=sharing"",""งบพรบ!CV78"")"),412530.14)</f>
        <v>412530.14</v>
      </c>
      <c r="O186" s="93">
        <f t="shared" ca="1" si="93"/>
        <v>61.260787050787052</v>
      </c>
      <c r="P186" s="93">
        <f t="shared" ca="1" si="94"/>
        <v>77.036440709617182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f>860+1060+2030</f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5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5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5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5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187885.33000000002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102346.33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187885.33000000002</v>
      </c>
      <c r="O238" s="155">
        <f ca="1">IF(L238&gt;0,N238*100/L238,0)</f>
        <v>64.059096488237302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70">
        <f>92773.33+9573</f>
        <v>102346.33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70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4</v>
      </c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104000</v>
      </c>
      <c r="N261" s="155">
        <f t="shared" ca="1" si="116"/>
        <v>78007.8</v>
      </c>
      <c r="O261" s="155">
        <f t="shared" ref="O261:O269" ca="1" si="117">IF(L261&gt;0,N261*100/L261,0)</f>
        <v>44.909499136442143</v>
      </c>
      <c r="P261" s="155">
        <f t="shared" ref="P261:P269" ca="1" si="118">IF(M261&gt;0,N261*100/M261,0)</f>
        <v>75.007499999999993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104000</v>
      </c>
      <c r="N263" s="93">
        <f t="shared" ca="1" si="119"/>
        <v>78007.8</v>
      </c>
      <c r="O263" s="93">
        <f t="shared" ca="1" si="117"/>
        <v>44.909499136442143</v>
      </c>
      <c r="P263" s="93">
        <f t="shared" ca="1" si="118"/>
        <v>75.007499999999993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104000</v>
      </c>
      <c r="N264" s="498">
        <f t="shared" ca="1" si="120"/>
        <v>78007.8</v>
      </c>
      <c r="O264" s="498">
        <f t="shared" ca="1" si="117"/>
        <v>44.909499136442143</v>
      </c>
      <c r="P264" s="498">
        <f t="shared" ca="1" si="118"/>
        <v>75.007499999999993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IFERROR(__xludf.DUMMYFUNCTION("IMPORTRANGE(""https://docs.google.com/spreadsheets/d/1MeEWN-I1oV_STSDYn1IFDPWt_1FKiwhDph83XaGc0o0/edit?usp=sharing"",""งบพรบ!DD78"")"),104000)</f>
        <v>104000</v>
      </c>
      <c r="N266" s="93">
        <f ca="1">IFERROR(__xludf.DUMMYFUNCTION("IMPORTRANGE(""https://docs.google.com/spreadsheets/d/1MeEWN-I1oV_STSDYn1IFDPWt_1FKiwhDph83XaGc0o0/edit?usp=sharing"",""งบพรบ!DF78"")"),78007.8)</f>
        <v>78007.8</v>
      </c>
      <c r="O266" s="93">
        <f t="shared" ca="1" si="117"/>
        <v>44.909499136442143</v>
      </c>
      <c r="P266" s="93">
        <f t="shared" ca="1" si="118"/>
        <v>75.007499999999993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IFERROR(__xludf.DUMMYFUNCTION("IMPORTRANGE(""https://docs.google.com/spreadsheets/d/1QqKyyYR6Q21VydFLVH3TRQUabQu_ym0Zz7PgGX0-kHA/edit?usp=sharing"",""แผน!EB78"")"),0)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55728</v>
      </c>
      <c r="O298" s="155">
        <f t="shared" ref="O298:O306" ca="1" si="136">IF(L298&gt;0,N298*100/L298,0)</f>
        <v>67.631067961165044</v>
      </c>
      <c r="P298" s="155">
        <f t="shared" ref="P298:P306" ca="1" si="137">IF(M298&gt;0,N298*100/M298,0)</f>
        <v>86.534161490683232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55728</v>
      </c>
      <c r="O300" s="93">
        <f t="shared" ca="1" si="136"/>
        <v>67.631067961165044</v>
      </c>
      <c r="P300" s="93">
        <f t="shared" ca="1" si="137"/>
        <v>86.534161490683232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55728</v>
      </c>
      <c r="O301" s="498">
        <f t="shared" ca="1" si="136"/>
        <v>67.631067961165044</v>
      </c>
      <c r="P301" s="498">
        <f t="shared" ca="1" si="137"/>
        <v>86.534161490683232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IFERROR(__xludf.DUMMYFUNCTION("IMPORTRANGE(""https://docs.google.com/spreadsheets/d/1MeEWN-I1oV_STSDYn1IFDPWt_1FKiwhDph83XaGc0o0/edit?usp=sharing"",""งบพรบ!DX78"")"),64400)</f>
        <v>64400</v>
      </c>
      <c r="N303" s="93">
        <f ca="1">IFERROR(__xludf.DUMMYFUNCTION("IMPORTRANGE(""https://docs.google.com/spreadsheets/d/1MeEWN-I1oV_STSDYn1IFDPWt_1FKiwhDph83XaGc0o0/edit?usp=sharing"",""งบพรบ!DZ78"")"),55728)</f>
        <v>55728</v>
      </c>
      <c r="O303" s="93">
        <f t="shared" ca="1" si="136"/>
        <v>67.631067961165044</v>
      </c>
      <c r="P303" s="93">
        <f t="shared" ca="1" si="137"/>
        <v>86.534161490683232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2685</v>
      </c>
      <c r="K327" s="446">
        <f ca="1">IF(I327&gt;0,J327*100/I327,0)</f>
        <v>167.8125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99565.32</v>
      </c>
      <c r="O328" s="155">
        <f t="shared" ref="O328:O336" ca="1" si="150">IF(L328&gt;0,N328*100/L328,0)</f>
        <v>57.221448275862066</v>
      </c>
      <c r="P328" s="155">
        <f t="shared" ref="P328:P336" ca="1" si="151">IF(M328&gt;0,N328*100/M328,0)</f>
        <v>74.861142857142852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99565.32</v>
      </c>
      <c r="O330" s="93">
        <f t="shared" ca="1" si="150"/>
        <v>57.221448275862066</v>
      </c>
      <c r="P330" s="93">
        <f t="shared" ca="1" si="151"/>
        <v>74.861142857142852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133000</v>
      </c>
      <c r="N331" s="498">
        <f t="shared" ca="1" si="153"/>
        <v>99565.32</v>
      </c>
      <c r="O331" s="498">
        <f t="shared" ca="1" si="150"/>
        <v>57.221448275862066</v>
      </c>
      <c r="P331" s="498">
        <f t="shared" ca="1" si="151"/>
        <v>74.861142857142852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IFERROR(__xludf.DUMMYFUNCTION("IMPORTRANGE(""https://docs.google.com/spreadsheets/d/1MeEWN-I1oV_STSDYn1IFDPWt_1FKiwhDph83XaGc0o0/edit?usp=sharing"",""งบพรบ!ER78"")"),133000)</f>
        <v>133000</v>
      </c>
      <c r="N333" s="93">
        <f ca="1">IFERROR(__xludf.DUMMYFUNCTION("IMPORTRANGE(""https://docs.google.com/spreadsheets/d/1MeEWN-I1oV_STSDYn1IFDPWt_1FKiwhDph83XaGc0o0/edit?usp=sharing"",""งบพรบ!ET78"")"),99565.32)</f>
        <v>99565.32</v>
      </c>
      <c r="O333" s="93">
        <f t="shared" ca="1" si="150"/>
        <v>57.221448275862066</v>
      </c>
      <c r="P333" s="93">
        <f t="shared" ca="1" si="151"/>
        <v>74.861142857142852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IFERROR(__xludf.DUMMYFUNCTION("IMPORTRANGE(""https://docs.google.com/spreadsheets/d/1kVcqe37tkHyjCSG3S0O1AXqVkqjo8mSIZil3BcpIysc/edit?usp=sharing"",""ศูนย์!D78"")"),2471)</f>
        <v>2471</v>
      </c>
      <c r="K338" s="498">
        <f ca="1">IF(I338&gt;0,J338*100/I338,0)</f>
        <v>154.4375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IFERROR(__xludf.DUMMYFUNCTION("IMPORTRANGE(""https://docs.google.com/spreadsheets/d/1kVcqe37tkHyjCSG3S0O1AXqVkqjo8mSIZil3BcpIysc/edit?usp=sharing"",""ศูนย์!E78"")"),6)</f>
        <v>6</v>
      </c>
      <c r="K340" s="498">
        <f ca="1">IF(I340&gt;0,J340*100/I340,0)</f>
        <v>75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IFERROR(__xludf.DUMMYFUNCTION("IMPORTRANGE(""https://docs.google.com/spreadsheets/d/1kVcqe37tkHyjCSG3S0O1AXqVkqjo8mSIZil3BcpIysc/edit?usp=sharing"",""ศูนย์!F78"")"),214)</f>
        <v>214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609370</v>
      </c>
      <c r="N345" s="155">
        <f t="shared" ca="1" si="155"/>
        <v>566001.88</v>
      </c>
      <c r="O345" s="155">
        <f t="shared" ref="O345:O353" ca="1" si="156">IF(L345&gt;0,N345*100/L345,0)</f>
        <v>81.428574716943132</v>
      </c>
      <c r="P345" s="155">
        <f t="shared" ref="P345:P353" ca="1" si="157">IF(M345&gt;0,N345*100/M345,0)</f>
        <v>92.883121912795175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609370</v>
      </c>
      <c r="N347" s="93">
        <f t="shared" ca="1" si="158"/>
        <v>566001.88</v>
      </c>
      <c r="O347" s="93">
        <f t="shared" ca="1" si="156"/>
        <v>81.428574716943132</v>
      </c>
      <c r="P347" s="93">
        <f t="shared" ca="1" si="157"/>
        <v>92.883121912795175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534370</v>
      </c>
      <c r="N348" s="498">
        <f t="shared" ca="1" si="159"/>
        <v>491001.88</v>
      </c>
      <c r="O348" s="498">
        <f t="shared" ca="1" si="156"/>
        <v>79.310258605372397</v>
      </c>
      <c r="P348" s="498">
        <f t="shared" ca="1" si="157"/>
        <v>91.88425248423377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IFERROR(__xludf.DUMMYFUNCTION("IMPORTRANGE(""https://docs.google.com/spreadsheets/d/1MeEWN-I1oV_STSDYn1IFDPWt_1FKiwhDph83XaGc0o0/edit?usp=sharing"",""งบพรบ!FB78"")"),534370)</f>
        <v>534370</v>
      </c>
      <c r="N350" s="93">
        <f ca="1">IFERROR(__xludf.DUMMYFUNCTION("IMPORTRANGE(""https://docs.google.com/spreadsheets/d/1MeEWN-I1oV_STSDYn1IFDPWt_1FKiwhDph83XaGc0o0/edit?usp=sharing"",""งบพรบ!FD78"")"),491001.88)</f>
        <v>491001.88</v>
      </c>
      <c r="O350" s="93">
        <f t="shared" ca="1" si="156"/>
        <v>79.310258605372397</v>
      </c>
      <c r="P350" s="93">
        <f t="shared" ca="1" si="157"/>
        <v>91.88425248423377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99</v>
      </c>
      <c r="K355" s="466">
        <f ca="1">IF(I355&gt;0,J355*100/I355,0)</f>
        <v>39.6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IFERROR(__xludf.DUMMYFUNCTION("IMPORTRANGE(""https://docs.google.com/spreadsheets/d/1XWAQStnk-4SwqDmLtmXYiTMKHgktTP8We1SCoS47DrQ/edit?usp=sharing"",""จัดที่ดิน!W78"")"),223)</f>
        <v>223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IFERROR(__xludf.DUMMYFUNCTION("IMPORTRANGE(""https://docs.google.com/spreadsheets/d/1XWAQStnk-4SwqDmLtmXYiTMKHgktTP8We1SCoS47DrQ/edit?usp=sharing"",""จัดที่ดิน!X78"")"),1512.48)</f>
        <v>1512.48</v>
      </c>
      <c r="K359" s="498">
        <f t="shared" ca="1" si="161"/>
        <v>50.082119205298014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IFERROR(__xludf.DUMMYFUNCTION("IMPORTRANGE(""https://docs.google.com/spreadsheets/d/1XWAQStnk-4SwqDmLtmXYiTMKHgktTP8We1SCoS47DrQ/edit?usp=sharing"",""จัดที่ดิน!Y78"")"),201)</f>
        <v>201</v>
      </c>
      <c r="K360" s="498">
        <f t="shared" ca="1" si="161"/>
        <v>80.400000000000006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IFERROR(__xludf.DUMMYFUNCTION("IMPORTRANGE(""https://docs.google.com/spreadsheets/d/1XWAQStnk-4SwqDmLtmXYiTMKHgktTP8We1SCoS47DrQ/edit?usp=sharing"",""จัดที่ดิน!Z78"")"),1448.67)</f>
        <v>1448.67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IFERROR(__xludf.DUMMYFUNCTION("IMPORTRANGE(""https://docs.google.com/spreadsheets/d/1XWAQStnk-4SwqDmLtmXYiTMKHgktTP8We1SCoS47DrQ/edit?usp=sharing"",""จัดที่ดิน!AA78"")"),99)</f>
        <v>99</v>
      </c>
      <c r="K362" s="498">
        <f t="shared" ca="1" si="161"/>
        <v>39.6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IFERROR(__xludf.DUMMYFUNCTION("IMPORTRANGE(""https://docs.google.com/spreadsheets/d/1XWAQStnk-4SwqDmLtmXYiTMKHgktTP8We1SCoS47DrQ/edit?usp=sharing"",""จัดที่ดิน!AB78"")"),740.75)</f>
        <v>740.75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372</v>
      </c>
      <c r="K364" s="480">
        <f t="shared" ca="1" si="161"/>
        <v>62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96</v>
      </c>
      <c r="K365" s="492">
        <f t="shared" ca="1" si="161"/>
        <v>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IFERROR(__xludf.DUMMYFUNCTION("IMPORTRANGE(""https://docs.google.com/spreadsheets/d/1XWAQStnk-4SwqDmLtmXYiTMKHgktTP8We1SCoS47DrQ/edit?usp=sharing"",""จัดที่ดิน!E78"")"),156)</f>
        <v>156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IFERROR(__xludf.DUMMYFUNCTION("IMPORTRANGE(""https://docs.google.com/spreadsheets/d/1XWAQStnk-4SwqDmLtmXYiTMKHgktTP8We1SCoS47DrQ/edit?usp=sharing"",""จัดที่ดิน!F78"")"),1075.58)</f>
        <v>1075.58</v>
      </c>
      <c r="K369" s="498">
        <f t="shared" ca="1" si="163"/>
        <v>70.761842105263156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IFERROR(__xludf.DUMMYFUNCTION("IMPORTRANGE(""https://docs.google.com/spreadsheets/d/1XWAQStnk-4SwqDmLtmXYiTMKHgktTP8We1SCoS47DrQ/edit?usp=sharing"",""จัดที่ดิน!G78"")"),140)</f>
        <v>140</v>
      </c>
      <c r="K370" s="498">
        <f t="shared" ca="1" si="163"/>
        <v>93.333333333333329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IFERROR(__xludf.DUMMYFUNCTION("IMPORTRANGE(""https://docs.google.com/spreadsheets/d/1XWAQStnk-4SwqDmLtmXYiTMKHgktTP8We1SCoS47DrQ/edit?usp=sharing"",""จัดที่ดิน!H78"")"),1037.43)</f>
        <v>1037.43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IFERROR(__xludf.DUMMYFUNCTION("IMPORTRANGE(""https://docs.google.com/spreadsheets/d/1XWAQStnk-4SwqDmLtmXYiTMKHgktTP8We1SCoS47DrQ/edit?usp=sharing"",""จัดที่ดิน!I78"")"),96)</f>
        <v>96</v>
      </c>
      <c r="K372" s="498">
        <f t="shared" ca="1" si="163"/>
        <v>64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IFERROR(__xludf.DUMMYFUNCTION("IMPORTRANGE(""https://docs.google.com/spreadsheets/d/1XWAQStnk-4SwqDmLtmXYiTMKHgktTP8We1SCoS47DrQ/edit?usp=sharing"",""จัดที่ดิน!J78"")"),718.52)</f>
        <v>718.52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276</v>
      </c>
      <c r="K374" s="492">
        <f t="shared" ca="1" si="163"/>
        <v>61.333333333333336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IFERROR(__xludf.DUMMYFUNCTION("IMPORTRANGE(""https://docs.google.com/spreadsheets/d/1XWAQStnk-4SwqDmLtmXYiTMKHgktTP8We1SCoS47DrQ/edit?usp=sharing"",""จัดที่ดิน!AH78"")"),67)</f>
        <v>67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IFERROR(__xludf.DUMMYFUNCTION("IMPORTRANGE(""https://docs.google.com/spreadsheets/d/1XWAQStnk-4SwqDmLtmXYiTMKHgktTP8We1SCoS47DrQ/edit?usp=sharing"",""จัดที่ดิน!AI78"")"),436.9)</f>
        <v>436.9</v>
      </c>
      <c r="K378" s="498">
        <f t="shared" ca="1" si="164"/>
        <v>29.126666666666665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IFERROR(__xludf.DUMMYFUNCTION("IMPORTRANGE(""https://docs.google.com/spreadsheets/d/1XWAQStnk-4SwqDmLtmXYiTMKHgktTP8We1SCoS47DrQ/edit?usp=sharing"",""จัดที่ดิน!AJ78"")"),334)</f>
        <v>334</v>
      </c>
      <c r="K379" s="498">
        <f t="shared" ca="1" si="164"/>
        <v>74.222222222222229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IFERROR(__xludf.DUMMYFUNCTION("IMPORTRANGE(""https://docs.google.com/spreadsheets/d/1XWAQStnk-4SwqDmLtmXYiTMKHgktTP8We1SCoS47DrQ/edit?usp=sharing"",""จัดที่ดิน!AK78"")"),3082.35)</f>
        <v>3082.35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IFERROR(__xludf.DUMMYFUNCTION("IMPORTRANGE(""https://docs.google.com/spreadsheets/d/1XWAQStnk-4SwqDmLtmXYiTMKHgktTP8We1SCoS47DrQ/edit?usp=sharing"",""จัดที่ดิน!AL78"")"),276)</f>
        <v>276</v>
      </c>
      <c r="K381" s="498">
        <f t="shared" ca="1" si="164"/>
        <v>61.333333333333336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IFERROR(__xludf.DUMMYFUNCTION("IMPORTRANGE(""https://docs.google.com/spreadsheets/d/1XWAQStnk-4SwqDmLtmXYiTMKHgktTP8We1SCoS47DrQ/edit?usp=sharing"",""จัดที่ดิน!AM78"")"),2693.34)</f>
        <v>2693.34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IFERROR(__xludf.DUMMYFUNCTION("IMPORTRANGE(""https://docs.google.com/spreadsheets/d/1XWAQStnk-4SwqDmLtmXYiTMKHgktTP8We1SCoS47DrQ/edit?usp=sharing"",""จัดที่ดิน!AP78"")"),13)</f>
        <v>13</v>
      </c>
      <c r="K385" s="506">
        <f ca="1">IF(I385&gt;0,J385*100/I385,0)</f>
        <v>32.5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269343.52</v>
      </c>
      <c r="O414" s="553">
        <f ca="1">IF(L414&gt;0,N414*100/L414,0)</f>
        <v>33.971860759318048</v>
      </c>
      <c r="P414" s="553">
        <f ca="1">IF(M414&gt;0,N414*100/M414,0)</f>
        <v>33.971860759318048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50292</v>
      </c>
      <c r="O467" s="195">
        <f t="shared" ref="O467:O472" ca="1" si="207">IF(L467&gt;0,N467*100/L467,0)</f>
        <v>26.870695596886137</v>
      </c>
      <c r="P467" s="195">
        <f t="shared" ref="P467:P472" ca="1" si="208">IF(M467&gt;0,N467*100/M467,0)</f>
        <v>26.870695596886137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50292</v>
      </c>
      <c r="O469" s="93">
        <f t="shared" ca="1" si="207"/>
        <v>26.870695596886137</v>
      </c>
      <c r="P469" s="93">
        <f t="shared" ca="1" si="208"/>
        <v>26.870695596886137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50292</v>
      </c>
      <c r="O470" s="498">
        <f t="shared" ca="1" si="207"/>
        <v>26.870695596886137</v>
      </c>
      <c r="P470" s="498">
        <f t="shared" ca="1" si="208"/>
        <v>26.870695596886137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50292</v>
      </c>
      <c r="O472" s="93">
        <f t="shared" ca="1" si="207"/>
        <v>26.870695596886137</v>
      </c>
      <c r="P472" s="93">
        <f t="shared" ca="1" si="208"/>
        <v>26.870695596886137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f>4010+2968</f>
        <v>6978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4201+120+360+240+550+240</f>
        <v>5711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IFERROR(__xludf.DUMMYFUNCTION("IMPORTRANGE(""https://docs.google.com/spreadsheets/d/1QqKyyYR6Q21VydFLVH3TRQUabQu_ym0Zz7PgGX0-kHA/edit?usp=sharing"",""แผน!GU78"")"),0)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29942</v>
      </c>
      <c r="J543" s="685">
        <f t="shared" si="235"/>
        <v>26125</v>
      </c>
      <c r="K543" s="686">
        <f t="shared" ca="1" si="234"/>
        <v>87.252020573108013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186626.52000000002</v>
      </c>
      <c r="O544" s="155">
        <f t="shared" ref="O544:O549" ca="1" si="237">IF(L544&gt;0,N544*100/L544,0)</f>
        <v>61.073883661948784</v>
      </c>
      <c r="P544" s="155">
        <f t="shared" ref="P544:P549" ca="1" si="238">IF(M544&gt;0,N544*100/M544,0)</f>
        <v>61.073883661948784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186626.52000000002</v>
      </c>
      <c r="O546" s="93">
        <f t="shared" ca="1" si="237"/>
        <v>61.073883661948784</v>
      </c>
      <c r="P546" s="93">
        <f t="shared" ca="1" si="238"/>
        <v>61.073883661948784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186626.52000000002</v>
      </c>
      <c r="O547" s="498">
        <f t="shared" ca="1" si="237"/>
        <v>61.073883661948784</v>
      </c>
      <c r="P547" s="498">
        <f t="shared" ca="1" si="238"/>
        <v>61.073883661948784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186626.52000000002</v>
      </c>
      <c r="O549" s="93">
        <f t="shared" ca="1" si="237"/>
        <v>61.073883661948784</v>
      </c>
      <c r="P549" s="93">
        <f t="shared" ca="1" si="238"/>
        <v>61.073883661948784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f>18230+8120</f>
        <v>26350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f>12566.67+12566.67+12566.67+12566.67+13000+12133.34</f>
        <v>75400.02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f>4533+3508+17583+432+2240+1820+3380+1220+1920+1220+10760+3300+5667+1651</f>
        <v>59234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29942</v>
      </c>
      <c r="J559" s="706">
        <f t="shared" si="245"/>
        <v>26125</v>
      </c>
      <c r="K559" s="675">
        <f t="shared" ref="K559:K561" ca="1" si="246">IF(I559&gt;0,J559*100/I559,0)</f>
        <v>87.252020573108013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79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79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79">
        <f t="shared" ref="J576:J577" si="250">J578+J580+J582+J588+J590</f>
        <v>26125</v>
      </c>
      <c r="K576" s="412">
        <f t="shared" ref="K576:K577" ca="1" si="251">IF(I576&gt;0,J576*100/I576,0)</f>
        <v>87.252020573108013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79">
        <f t="shared" si="250"/>
        <v>3363</v>
      </c>
      <c r="K577" s="412">
        <f t="shared" ca="1" si="251"/>
        <v>89.63219616204691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25782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3314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343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49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343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49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179.63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IFERROR(__xludf.DUMMYFUNCTION("IMPORTRANGE(""https://docs.google.com/spreadsheets/d/1QqKyyYR6Q21VydFLVH3TRQUabQu_ym0Zz7PgGX0-kHA/edit?usp=sharing"",""แผน!HL78"")"),8)</f>
        <v>8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IFERROR(__xludf.DUMMYFUNCTION("IMPORTRANGE(""https://docs.google.com/spreadsheets/d/1QqKyyYR6Q21VydFLVH3TRQUabQu_ym0Zz7PgGX0-kHA/edit?usp=sharing"",""แผน!HK78"")"),2)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40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4610</v>
      </c>
      <c r="O629" s="195">
        <f t="shared" ref="O629:O634" ca="1" si="264">IF(L629&gt;0,N629*100/L629,0)</f>
        <v>2.0817810291494503</v>
      </c>
      <c r="P629" s="195">
        <f t="shared" ref="P629:P634" ca="1" si="265">IF(M629&gt;0,N629*100/M629,0)</f>
        <v>2.0817810291494503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4610</v>
      </c>
      <c r="O631" s="93">
        <f t="shared" ca="1" si="264"/>
        <v>2.0817810291494503</v>
      </c>
      <c r="P631" s="93">
        <f t="shared" ca="1" si="265"/>
        <v>2.0817810291494503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4610</v>
      </c>
      <c r="O632" s="498">
        <f t="shared" ca="1" si="264"/>
        <v>2.0817810291494503</v>
      </c>
      <c r="P632" s="498">
        <f t="shared" ca="1" si="265"/>
        <v>2.0817810291494503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4610</v>
      </c>
      <c r="O634" s="93">
        <f t="shared" ca="1" si="264"/>
        <v>2.0817810291494503</v>
      </c>
      <c r="P634" s="93">
        <f t="shared" ca="1" si="265"/>
        <v>2.0817810291494503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f>2350+2260</f>
        <v>4610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IFERROR(__xludf.DUMMYFUNCTION("IMPORTRANGE(""https://docs.google.com/spreadsheets/d/1QqKyyYR6Q21VydFLVH3TRQUabQu_ym0Zz7PgGX0-kHA/edit?usp=sharing"",""แผน!IA78"")"),0)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IFERROR(__xludf.DUMMYFUNCTION("IMPORTRANGE(""https://docs.google.com/spreadsheets/d/1QqKyyYR6Q21VydFLVH3TRQUabQu_ym0Zz7PgGX0-kHA/edit?usp=sharing"",""แผน!IB78"")"),0)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IFERROR(__xludf.DUMMYFUNCTION("IMPORTRANGE(""https://docs.google.com/spreadsheets/d/1QqKyyYR6Q21VydFLVH3TRQUabQu_ym0Zz7PgGX0-kHA/edit?usp=sharing"",""แผน!IE78"")"),0)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IFERROR(__xludf.DUMMYFUNCTION("IMPORTRANGE(""https://docs.google.com/spreadsheets/d/1QqKyyYR6Q21VydFLVH3TRQUabQu_ym0Zz7PgGX0-kHA/edit?usp=sharing"",""แผน!IH78"")"),0)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IFERROR(__xludf.DUMMYFUNCTION("IMPORTRANGE(""https://docs.google.com/spreadsheets/d/1QqKyyYR6Q21VydFLVH3TRQUabQu_ym0Zz7PgGX0-kHA/edit?usp=sharing"",""แผน!IJ78"")"),0)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IFERROR(__xludf.DUMMYFUNCTION("IMPORTRANGE(""https://docs.google.com/spreadsheets/d/1QqKyyYR6Q21VydFLVH3TRQUabQu_ym0Zz7PgGX0-kHA/edit?usp=sharing"",""แผน!IK78"")"),0)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IFERROR(__xludf.DUMMYFUNCTION("IMPORTRANGE(""https://docs.google.com/spreadsheets/d/1QqKyyYR6Q21VydFLVH3TRQUabQu_ym0Zz7PgGX0-kHA/edit?usp=sharing"",""แผน!IP78"")"),0)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IFERROR(__xludf.DUMMYFUNCTION("IMPORTRANGE(""https://docs.google.com/spreadsheets/d/19vJNZY_5yjcGF2XGBMNZRCAIB0Kwfpjp8YEOfu-bneM/edit?usp=sharing"",""งานกองทุน!F78"")"),840875.96)</f>
        <v>840875.96</v>
      </c>
      <c r="K821" s="498">
        <f t="shared" ref="K821:K828" ca="1" si="335">IF(I821&gt;0,J821*100/I821,0)</f>
        <v>29.731296354958367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IFERROR(__xludf.DUMMYFUNCTION("IMPORTRANGE(""https://docs.google.com/spreadsheets/d/19vJNZY_5yjcGF2XGBMNZRCAIB0Kwfpjp8YEOfu-bneM/edit?usp=sharing"",""งานกองทุน!E78"")"),61)</f>
        <v>61</v>
      </c>
      <c r="K822" s="498">
        <f t="shared" ca="1" si="335"/>
        <v>34.269662921348313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IFERROR(__xludf.DUMMYFUNCTION("IMPORTRANGE(""https://docs.google.com/spreadsheets/d/19vJNZY_5yjcGF2XGBMNZRCAIB0Kwfpjp8YEOfu-bneM/edit?usp=sharing"",""งานกองทุน!K78"")"),418303.66)</f>
        <v>418303.66</v>
      </c>
      <c r="K823" s="498">
        <f t="shared" ca="1" si="335"/>
        <v>20.37483146708394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IFERROR(__xludf.DUMMYFUNCTION("IMPORTRANGE(""https://docs.google.com/spreadsheets/d/19vJNZY_5yjcGF2XGBMNZRCAIB0Kwfpjp8YEOfu-bneM/edit?usp=sharing"",""งานกองทุน!J78"")"),69)</f>
        <v>69</v>
      </c>
      <c r="K824" s="498">
        <f t="shared" ca="1" si="335"/>
        <v>74.193548387096769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IFERROR(__xludf.DUMMYFUNCTION("IMPORTRANGE(""https://docs.google.com/spreadsheets/d/19vJNZY_5yjcGF2XGBMNZRCAIB0Kwfpjp8YEOfu-bneM/edit?usp=sharing"",""งานกองทุน!U78"")"),2280000)</f>
        <v>2280000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IFERROR(__xludf.DUMMYFUNCTION("IMPORTRANGE(""https://docs.google.com/spreadsheets/d/19vJNZY_5yjcGF2XGBMNZRCAIB0Kwfpjp8YEOfu-bneM/edit?usp=sharing"",""งานกองทุน!T78"")"),93)</f>
        <v>93</v>
      </c>
      <c r="K828" s="506">
        <f t="shared" ca="1" si="335"/>
        <v>102.1978021978022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E53AC-4524-4955-A528-D3DDA40031D7}">
  <sheetPr>
    <outlinePr summaryBelow="0" summaryRight="0"/>
    <pageSetUpPr fitToPage="1"/>
  </sheetPr>
  <dimension ref="A1:Z828"/>
  <sheetViews>
    <sheetView view="pageBreakPreview" zoomScale="60" zoomScaleNormal="100" workbookViewId="0">
      <selection activeCell="Q1" sqref="Q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5.140625" style="828" customWidth="1"/>
    <col min="10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94"/>
    </row>
    <row r="2" spans="1:26" ht="19.5">
      <c r="A2" s="844" t="s">
        <v>340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2411785.66</v>
      </c>
      <c r="N8" s="22">
        <f t="shared" ca="1" si="0"/>
        <v>1897196.36</v>
      </c>
      <c r="O8" s="22">
        <f t="shared" ref="O8:O16" ca="1" si="1">IF(L8&gt;0,N8*100/L8,0)</f>
        <v>70.69610231652031</v>
      </c>
      <c r="P8" s="22">
        <f t="shared" ref="P8:P16" ca="1" si="2">IF(M8&gt;0,N8*100/M8,0)</f>
        <v>78.663555865076333</v>
      </c>
      <c r="Q8" s="23"/>
      <c r="R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2411785.66</v>
      </c>
      <c r="N10" s="30">
        <f t="shared" ca="1" si="3"/>
        <v>1897196.36</v>
      </c>
      <c r="O10" s="30">
        <f t="shared" ca="1" si="1"/>
        <v>70.69610231652031</v>
      </c>
      <c r="P10" s="30">
        <f t="shared" ca="1" si="2"/>
        <v>78.663555865076333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2320985.66</v>
      </c>
      <c r="N11" s="498">
        <f t="shared" ca="1" si="4"/>
        <v>1806396.36</v>
      </c>
      <c r="O11" s="498">
        <f t="shared" ca="1" si="1"/>
        <v>69.6698758173615</v>
      </c>
      <c r="P11" s="498">
        <f t="shared" ca="1" si="2"/>
        <v>77.828846215275618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2320985.66</v>
      </c>
      <c r="N13" s="93">
        <f t="shared" ca="1" si="5"/>
        <v>1806396.36</v>
      </c>
      <c r="O13" s="93">
        <f t="shared" ca="1" si="1"/>
        <v>69.6698758173615</v>
      </c>
      <c r="P13" s="93">
        <f t="shared" ca="1" si="2"/>
        <v>77.828846215275618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1679771.66</v>
      </c>
      <c r="N18" s="22">
        <f t="shared" ca="1" si="8"/>
        <v>1402502.36</v>
      </c>
      <c r="O18" s="22">
        <f t="shared" ref="O18:O26" ca="1" si="9">IF(L18&gt;0,N18*100/L18,0)</f>
        <v>72.072147052626704</v>
      </c>
      <c r="P18" s="22">
        <f t="shared" ref="P18:P26" ca="1" si="10">IF(M18&gt;0,N18*100/M18,0)</f>
        <v>83.493631509415991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1679771.66</v>
      </c>
      <c r="N20" s="30">
        <f t="shared" ca="1" si="11"/>
        <v>1402502.36</v>
      </c>
      <c r="O20" s="30">
        <f t="shared" ca="1" si="9"/>
        <v>72.072147052626704</v>
      </c>
      <c r="P20" s="30">
        <f t="shared" ca="1" si="10"/>
        <v>83.493631509415991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1588971.66</v>
      </c>
      <c r="N21" s="498">
        <f t="shared" ca="1" si="12"/>
        <v>1311702.3600000001</v>
      </c>
      <c r="O21" s="498">
        <f t="shared" ca="1" si="9"/>
        <v>70.705237794919071</v>
      </c>
      <c r="P21" s="498">
        <f t="shared" ca="1" si="10"/>
        <v>82.550393630053804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1588971.66</v>
      </c>
      <c r="N23" s="93">
        <f t="shared" ca="1" si="13"/>
        <v>1311702.3600000001</v>
      </c>
      <c r="O23" s="93">
        <f t="shared" ca="1" si="9"/>
        <v>70.705237794919071</v>
      </c>
      <c r="P23" s="93">
        <f t="shared" ca="1" si="10"/>
        <v>82.550393630053804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494694</v>
      </c>
      <c r="O28" s="22">
        <f t="shared" ref="O28:O37" ca="1" si="17">IF(L28&gt;0,N28*100/L28,0)</f>
        <v>67.065876381462644</v>
      </c>
      <c r="P28" s="22">
        <f t="shared" ref="P28:P37" ca="1" si="18">IF(M28&gt;0,N28*100/M28,0)</f>
        <v>67.579855030095047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494694</v>
      </c>
      <c r="O30" s="30">
        <f t="shared" ca="1" si="17"/>
        <v>67.065876381462644</v>
      </c>
      <c r="P30" s="30">
        <f t="shared" ca="1" si="18"/>
        <v>67.579855030095047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494694</v>
      </c>
      <c r="O31" s="498">
        <f t="shared" ca="1" si="17"/>
        <v>67.065876381462644</v>
      </c>
      <c r="P31" s="498">
        <f t="shared" ca="1" si="18"/>
        <v>67.579855030095047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494694</v>
      </c>
      <c r="O33" s="93">
        <f t="shared" ca="1" si="17"/>
        <v>67.065876381462644</v>
      </c>
      <c r="P33" s="93">
        <f t="shared" ca="1" si="18"/>
        <v>67.579855030095047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1945970</v>
      </c>
      <c r="M37" s="859">
        <f t="shared" ca="1" si="24"/>
        <v>1679771.66</v>
      </c>
      <c r="N37" s="859">
        <f t="shared" ca="1" si="24"/>
        <v>1402502.36</v>
      </c>
      <c r="O37" s="859">
        <f t="shared" ca="1" si="17"/>
        <v>72.072147052626704</v>
      </c>
      <c r="P37" s="859">
        <f t="shared" ca="1" si="18"/>
        <v>83.493631509415991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373026.66</v>
      </c>
      <c r="N41" s="85">
        <f t="shared" ca="1" si="25"/>
        <v>320969</v>
      </c>
      <c r="O41" s="85">
        <f t="shared" ref="O41:O49" ca="1" si="26">IF(L41&gt;0,N41*100/L41,0)</f>
        <v>117.50649826102874</v>
      </c>
      <c r="P41" s="85">
        <f t="shared" ref="P41:P49" ca="1" si="27">IF(M41&gt;0,N41*100/M41,0)</f>
        <v>86.044520249571448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373026.66</v>
      </c>
      <c r="N43" s="92">
        <f t="shared" ca="1" si="28"/>
        <v>320969</v>
      </c>
      <c r="O43" s="92">
        <f t="shared" ca="1" si="26"/>
        <v>117.50649826102874</v>
      </c>
      <c r="P43" s="92">
        <f t="shared" ca="1" si="27"/>
        <v>86.044520249571448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373026.66</v>
      </c>
      <c r="N44" s="498">
        <f t="shared" ca="1" si="29"/>
        <v>320969</v>
      </c>
      <c r="O44" s="498">
        <f t="shared" ca="1" si="26"/>
        <v>117.50649826102874</v>
      </c>
      <c r="P44" s="498">
        <f t="shared" ca="1" si="27"/>
        <v>86.044520249571448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IFERROR(__xludf.DUMMYFUNCTION("IMPORTRANGE(""https://docs.google.com/spreadsheets/d/1MeEWN-I1oV_STSDYn1IFDPWt_1FKiwhDph83XaGc0o0/edit?usp=sharing"",""งบพรบ!R79"")"),373026.66)</f>
        <v>373026.66</v>
      </c>
      <c r="N46" s="93">
        <f ca="1">IFERROR(__xludf.DUMMYFUNCTION("IMPORTRANGE(""https://docs.google.com/spreadsheets/d/1MeEWN-I1oV_STSDYn1IFDPWt_1FKiwhDph83XaGc0o0/edit?usp=sharing"",""งบพรบ!T79"")"),320969)</f>
        <v>320969</v>
      </c>
      <c r="O46" s="93">
        <f t="shared" ca="1" si="26"/>
        <v>117.50649826102874</v>
      </c>
      <c r="P46" s="93">
        <f t="shared" ca="1" si="27"/>
        <v>86.044520249571448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419250</v>
      </c>
      <c r="N53" s="116">
        <f t="shared" ca="1" si="31"/>
        <v>347487.44</v>
      </c>
      <c r="O53" s="116">
        <f t="shared" ref="O53:O61" ca="1" si="32">IF(L53&gt;0,N53*100/L53,0)</f>
        <v>62.162332737030411</v>
      </c>
      <c r="P53" s="116">
        <f t="shared" ref="P53:P61" ca="1" si="33">IF(M53&gt;0,N53*100/M53,0)</f>
        <v>82.883110316040543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419250</v>
      </c>
      <c r="N55" s="123">
        <f t="shared" ca="1" si="34"/>
        <v>347487.44</v>
      </c>
      <c r="O55" s="123">
        <f t="shared" ca="1" si="32"/>
        <v>62.162332737030411</v>
      </c>
      <c r="P55" s="123">
        <f t="shared" ca="1" si="33"/>
        <v>82.883110316040543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419250</v>
      </c>
      <c r="N56" s="498">
        <f t="shared" ca="1" si="35"/>
        <v>347487.44</v>
      </c>
      <c r="O56" s="498">
        <f t="shared" ca="1" si="32"/>
        <v>62.162332737030411</v>
      </c>
      <c r="P56" s="498">
        <f t="shared" ca="1" si="33"/>
        <v>82.883110316040543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IFERROR(__xludf.DUMMYFUNCTION("IMPORTRANGE(""https://docs.google.com/spreadsheets/d/1MeEWN-I1oV_STSDYn1IFDPWt_1FKiwhDph83XaGc0o0/edit?usp=sharing"",""งบพรบ!AB79"")"),419250)</f>
        <v>419250</v>
      </c>
      <c r="N58" s="93">
        <f ca="1">IFERROR(__xludf.DUMMYFUNCTION("IMPORTRANGE(""https://docs.google.com/spreadsheets/d/1MeEWN-I1oV_STSDYn1IFDPWt_1FKiwhDph83XaGc0o0/edit?usp=sharing"",""งบพรบ!AD79"")"),347487.44)</f>
        <v>347487.44</v>
      </c>
      <c r="O58" s="93">
        <f t="shared" ca="1" si="32"/>
        <v>62.162332737030411</v>
      </c>
      <c r="P58" s="93">
        <f t="shared" ca="1" si="33"/>
        <v>82.883110316040543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188650</v>
      </c>
      <c r="N88" s="155">
        <f t="shared" ca="1" si="49"/>
        <v>161297.32999999999</v>
      </c>
      <c r="O88" s="155">
        <f t="shared" ref="O88:O96" ca="1" si="50">IF(L88&gt;0,N88*100/L88,0)</f>
        <v>68.05794514767932</v>
      </c>
      <c r="P88" s="155">
        <f t="shared" ref="P88:P96" ca="1" si="51">IF(M88&gt;0,N88*100/M88,0)</f>
        <v>85.500837529817119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188650</v>
      </c>
      <c r="N90" s="93">
        <f t="shared" ca="1" si="52"/>
        <v>161297.32999999999</v>
      </c>
      <c r="O90" s="93">
        <f t="shared" ca="1" si="50"/>
        <v>68.05794514767932</v>
      </c>
      <c r="P90" s="93">
        <f t="shared" ca="1" si="51"/>
        <v>85.500837529817119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188650</v>
      </c>
      <c r="N91" s="498">
        <f t="shared" ca="1" si="53"/>
        <v>161297.32999999999</v>
      </c>
      <c r="O91" s="498">
        <f t="shared" ca="1" si="50"/>
        <v>68.05794514767932</v>
      </c>
      <c r="P91" s="498">
        <f t="shared" ca="1" si="51"/>
        <v>85.500837529817119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IFERROR(__xludf.DUMMYFUNCTION("IMPORTRANGE(""https://docs.google.com/spreadsheets/d/1MeEWN-I1oV_STSDYn1IFDPWt_1FKiwhDph83XaGc0o0/edit?usp=sharing"",""งบพรบ!AV79"")"),188650)</f>
        <v>188650</v>
      </c>
      <c r="N93" s="93">
        <f ca="1">IFERROR(__xludf.DUMMYFUNCTION("IMPORTRANGE(""https://docs.google.com/spreadsheets/d/1MeEWN-I1oV_STSDYn1IFDPWt_1FKiwhDph83XaGc0o0/edit?usp=sharing"",""งบพรบ!AX79"")"),161297.33)</f>
        <v>161297.32999999999</v>
      </c>
      <c r="O93" s="93">
        <f t="shared" ca="1" si="50"/>
        <v>68.05794514767932</v>
      </c>
      <c r="P93" s="93">
        <f t="shared" ca="1" si="51"/>
        <v>85.500837529817119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208875</v>
      </c>
      <c r="N181" s="155">
        <f t="shared" ca="1" si="92"/>
        <v>166476.79</v>
      </c>
      <c r="O181" s="155">
        <f t="shared" ref="O181:O189" ca="1" si="93">IF(L181&gt;0,N181*100/L181,0)</f>
        <v>59.244409252669037</v>
      </c>
      <c r="P181" s="155">
        <f t="shared" ref="P181:P189" ca="1" si="94">IF(M181&gt;0,N181*100/M181,0)</f>
        <v>79.701634949132256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208875</v>
      </c>
      <c r="N183" s="93">
        <f t="shared" ca="1" si="95"/>
        <v>166476.79</v>
      </c>
      <c r="O183" s="93">
        <f t="shared" ca="1" si="93"/>
        <v>59.244409252669037</v>
      </c>
      <c r="P183" s="93">
        <f t="shared" ca="1" si="94"/>
        <v>79.701634949132256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208875</v>
      </c>
      <c r="N184" s="498">
        <f t="shared" ca="1" si="96"/>
        <v>166476.79</v>
      </c>
      <c r="O184" s="498">
        <f t="shared" ca="1" si="93"/>
        <v>59.244409252669037</v>
      </c>
      <c r="P184" s="498">
        <f t="shared" ca="1" si="94"/>
        <v>79.701634949132256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IFERROR(__xludf.DUMMYFUNCTION("IMPORTRANGE(""https://docs.google.com/spreadsheets/d/1MeEWN-I1oV_STSDYn1IFDPWt_1FKiwhDph83XaGc0o0/edit?usp=sharing"",""งบพรบ!CT79"")"),208875)</f>
        <v>208875</v>
      </c>
      <c r="N186" s="93">
        <f ca="1">IFERROR(__xludf.DUMMYFUNCTION("IMPORTRANGE(""https://docs.google.com/spreadsheets/d/1MeEWN-I1oV_STSDYn1IFDPWt_1FKiwhDph83XaGc0o0/edit?usp=sharing"",""งบพรบ!CV79"")"),166476.79)</f>
        <v>166476.79</v>
      </c>
      <c r="O186" s="93">
        <f t="shared" ca="1" si="93"/>
        <v>59.244409252669037</v>
      </c>
      <c r="P186" s="93">
        <f t="shared" ca="1" si="94"/>
        <v>79.701634949132256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5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5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5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9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9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IFERROR(__xludf.DUMMYFUNCTION("IMPORTRANGE(""https://docs.google.com/spreadsheets/d/1QqKyyYR6Q21VydFLVH3TRQUabQu_ym0Zz7PgGX0-kHA/edit?usp=sharing"",""แผน!EB79"")"),0)</f>
        <v>0</v>
      </c>
      <c r="J288" s="679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570</v>
      </c>
      <c r="K327" s="446">
        <f ca="1">IF(I327&gt;0,J327*100/I327,0)</f>
        <v>190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94578</v>
      </c>
      <c r="O328" s="155">
        <f t="shared" ref="O328:O336" ca="1" si="149">IF(L328&gt;0,N328*100/L328,0)</f>
        <v>60.240764331210194</v>
      </c>
      <c r="P328" s="155">
        <f t="shared" ref="P328:P336" ca="1" si="150">IF(M328&gt;0,N328*100/M328,0)</f>
        <v>78.651143451143454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94578</v>
      </c>
      <c r="O330" s="93">
        <f t="shared" ca="1" si="149"/>
        <v>60.240764331210194</v>
      </c>
      <c r="P330" s="93">
        <f t="shared" ca="1" si="150"/>
        <v>78.651143451143454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94578</v>
      </c>
      <c r="O331" s="498">
        <f t="shared" ca="1" si="149"/>
        <v>60.240764331210194</v>
      </c>
      <c r="P331" s="498">
        <f t="shared" ca="1" si="150"/>
        <v>78.651143451143454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IFERROR(__xludf.DUMMYFUNCTION("IMPORTRANGE(""https://docs.google.com/spreadsheets/d/1MeEWN-I1oV_STSDYn1IFDPWt_1FKiwhDph83XaGc0o0/edit?usp=sharing"",""งบพรบ!ER79"")"),120250)</f>
        <v>120250</v>
      </c>
      <c r="N333" s="93">
        <f ca="1">IFERROR(__xludf.DUMMYFUNCTION("IMPORTRANGE(""https://docs.google.com/spreadsheets/d/1MeEWN-I1oV_STSDYn1IFDPWt_1FKiwhDph83XaGc0o0/edit?usp=sharing"",""งบพรบ!ET79"")"),94578)</f>
        <v>94578</v>
      </c>
      <c r="O333" s="93">
        <f t="shared" ca="1" si="149"/>
        <v>60.240764331210194</v>
      </c>
      <c r="P333" s="93">
        <f t="shared" ca="1" si="150"/>
        <v>78.651143451143454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IFERROR(__xludf.DUMMYFUNCTION("IMPORTRANGE(""https://docs.google.com/spreadsheets/d/1kVcqe37tkHyjCSG3S0O1AXqVkqjo8mSIZil3BcpIysc/edit?usp=sharing"",""ศูนย์!D79"")"),335)</f>
        <v>335</v>
      </c>
      <c r="K338" s="498">
        <f ca="1">IF(I338&gt;0,J338*100/I338,0)</f>
        <v>111.66666666666667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321980</v>
      </c>
      <c r="N345" s="155">
        <f t="shared" ca="1" si="154"/>
        <v>263953.8</v>
      </c>
      <c r="O345" s="155">
        <f t="shared" ref="O345:O353" ca="1" si="155">IF(L345&gt;0,N345*100/L345,0)</f>
        <v>66.559195097965045</v>
      </c>
      <c r="P345" s="155">
        <f t="shared" ref="P345:P353" ca="1" si="156">IF(M345&gt;0,N345*100/M345,0)</f>
        <v>81.978321634884153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321980</v>
      </c>
      <c r="N347" s="93">
        <f t="shared" ca="1" si="157"/>
        <v>263953.8</v>
      </c>
      <c r="O347" s="93">
        <f t="shared" ca="1" si="155"/>
        <v>66.559195097965045</v>
      </c>
      <c r="P347" s="93">
        <f t="shared" ca="1" si="156"/>
        <v>81.978321634884153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231180</v>
      </c>
      <c r="N348" s="498">
        <f t="shared" ca="1" si="158"/>
        <v>173153.8</v>
      </c>
      <c r="O348" s="498">
        <f t="shared" ca="1" si="155"/>
        <v>56.628773260947774</v>
      </c>
      <c r="P348" s="498">
        <f t="shared" ca="1" si="156"/>
        <v>74.899991348732584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IFERROR(__xludf.DUMMYFUNCTION("IMPORTRANGE(""https://docs.google.com/spreadsheets/d/1MeEWN-I1oV_STSDYn1IFDPWt_1FKiwhDph83XaGc0o0/edit?usp=sharing"",""งบพรบ!FB79"")"),231180)</f>
        <v>231180</v>
      </c>
      <c r="N350" s="93">
        <f ca="1">IFERROR(__xludf.DUMMYFUNCTION("IMPORTRANGE(""https://docs.google.com/spreadsheets/d/1MeEWN-I1oV_STSDYn1IFDPWt_1FKiwhDph83XaGc0o0/edit?usp=sharing"",""งบพรบ!FD79"")"),173153.8)</f>
        <v>173153.8</v>
      </c>
      <c r="O350" s="93">
        <f t="shared" ca="1" si="155"/>
        <v>56.628773260947774</v>
      </c>
      <c r="P350" s="93">
        <f t="shared" ca="1" si="156"/>
        <v>74.899991348732584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IFERROR(__xludf.DUMMYFUNCTION("IMPORTRANGE(""https://docs.google.com/spreadsheets/d/1XWAQStnk-4SwqDmLtmXYiTMKHgktTP8We1SCoS47DrQ/edit?usp=sharing"",""จัดที่ดิน!AJ79"")"),21)</f>
        <v>21</v>
      </c>
      <c r="K379" s="498">
        <f t="shared" ca="1" si="163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494694</v>
      </c>
      <c r="O414" s="553">
        <f ca="1">IF(L414&gt;0,N414*100/L414,0)</f>
        <v>67.065876381462644</v>
      </c>
      <c r="P414" s="553">
        <f ca="1">IF(M414&gt;0,N414*100/M414,0)</f>
        <v>67.579855030095047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69290</v>
      </c>
      <c r="O419" s="155">
        <f t="shared" ref="O419:O424" ca="1" si="184">IF(L419&gt;0,N419*100/L419,0)</f>
        <v>70.231096695722684</v>
      </c>
      <c r="P419" s="155">
        <f t="shared" ref="P419:P424" ca="1" si="185">IF(M419&gt;0,N419*100/M419,0)</f>
        <v>74.465341214400866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69290</v>
      </c>
      <c r="O421" s="93">
        <f t="shared" ca="1" si="184"/>
        <v>70.231096695722684</v>
      </c>
      <c r="P421" s="93">
        <f t="shared" ca="1" si="185"/>
        <v>74.465341214400866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69290</v>
      </c>
      <c r="O422" s="498">
        <f t="shared" ca="1" si="184"/>
        <v>70.231096695722684</v>
      </c>
      <c r="P422" s="498">
        <f t="shared" ca="1" si="185"/>
        <v>74.465341214400866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69290</v>
      </c>
      <c r="O424" s="93">
        <f t="shared" ca="1" si="184"/>
        <v>70.231096695722684</v>
      </c>
      <c r="P424" s="93">
        <f t="shared" ca="1" si="185"/>
        <v>74.465341214400866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f>[1]ผลการเบิกจ่ายเงินกองทุน!F48</f>
        <v>25680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</f>
        <v>43610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2">I438+I440</f>
        <v>1</v>
      </c>
      <c r="J434" s="679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112023</v>
      </c>
      <c r="O467" s="195">
        <f t="shared" ref="O467:O472" ca="1" si="206">IF(L467&gt;0,N467*100/L467,0)</f>
        <v>97.391825982629555</v>
      </c>
      <c r="P467" s="195">
        <f t="shared" ref="P467:P472" ca="1" si="207">IF(M467&gt;0,N467*100/M467,0)</f>
        <v>97.391825982629555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112023</v>
      </c>
      <c r="O469" s="93">
        <f t="shared" ca="1" si="206"/>
        <v>97.391825982629555</v>
      </c>
      <c r="P469" s="93">
        <f t="shared" ca="1" si="207"/>
        <v>97.391825982629555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112023</v>
      </c>
      <c r="O470" s="498">
        <f t="shared" ca="1" si="206"/>
        <v>97.391825982629555</v>
      </c>
      <c r="P470" s="498">
        <f t="shared" ca="1" si="207"/>
        <v>97.391825982629555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112023</v>
      </c>
      <c r="O472" s="93">
        <f t="shared" ca="1" si="206"/>
        <v>97.391825982629555</v>
      </c>
      <c r="P472" s="93">
        <f t="shared" ca="1" si="207"/>
        <v>97.391825982629555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f>[1]ผลการเบิกจ่ายเงินกองทุน!F57+[1]ผลการเบิกจ่ายเงินกองทุน!F62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f>[1]ผลการเบิกจ่ายเงินกองทุน!F60</f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16230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5">L503+L504</f>
        <v>0</v>
      </c>
      <c r="M502" s="645">
        <f t="shared" si="215"/>
        <v>0</v>
      </c>
      <c r="N502" s="645">
        <f t="shared" si="215"/>
        <v>0</v>
      </c>
      <c r="O502" s="645">
        <f t="shared" ref="O502:O507" si="216">IF(L502&gt;0,N502*100/L502,0)</f>
        <v>0</v>
      </c>
      <c r="P502" s="645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4">I537</f>
        <v>0</v>
      </c>
      <c r="J522" s="706">
        <f t="shared" ca="1" si="224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IFERROR(__xludf.DUMMYFUNCTION("IMPORTRANGE(""https://docs.google.com/spreadsheets/d/1QqKyyYR6Q21VydFLVH3TRQUabQu_ym0Zz7PgGX0-kHA/edit?usp=sharing"",""แผน!GU79"")"),0)</f>
        <v>0</v>
      </c>
      <c r="J537" s="679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4">I559</f>
        <v>5970</v>
      </c>
      <c r="J543" s="685">
        <f t="shared" si="234"/>
        <v>5970</v>
      </c>
      <c r="K543" s="686">
        <f t="shared" ca="1" si="233"/>
        <v>100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234151</v>
      </c>
      <c r="O544" s="155">
        <f t="shared" ref="O544:O549" ca="1" si="236">IF(L544&gt;0,N544*100/L544,0)</f>
        <v>75.999363834648946</v>
      </c>
      <c r="P544" s="155">
        <f t="shared" ref="P544:P549" ca="1" si="237">IF(M544&gt;0,N544*100/M544,0)</f>
        <v>75.999363834648946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234151</v>
      </c>
      <c r="O546" s="93">
        <f t="shared" ca="1" si="236"/>
        <v>75.999363834648946</v>
      </c>
      <c r="P546" s="93">
        <f t="shared" ca="1" si="237"/>
        <v>75.999363834648946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234151</v>
      </c>
      <c r="O547" s="498">
        <f t="shared" ca="1" si="236"/>
        <v>75.999363834648946</v>
      </c>
      <c r="P547" s="498">
        <f t="shared" ca="1" si="237"/>
        <v>75.999363834648946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234151</v>
      </c>
      <c r="O549" s="93">
        <f t="shared" ca="1" si="236"/>
        <v>75.999363834648946</v>
      </c>
      <c r="P549" s="93">
        <f t="shared" ca="1" si="237"/>
        <v>75.999363834648946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f>[1]ผลการเบิกจ่ายเงินกองทุน!F22</f>
        <v>77134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157017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4">I576</f>
        <v>5970</v>
      </c>
      <c r="J559" s="706">
        <f t="shared" si="244"/>
        <v>5970</v>
      </c>
      <c r="K559" s="675">
        <f t="shared" ref="K559:K561" ca="1" si="245">IF(I559&gt;0,J559*100/I559,0)</f>
        <v>100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79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79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79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79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2">I593</f>
        <v>1078.8</v>
      </c>
      <c r="J592" s="706">
        <f t="shared" si="252"/>
        <v>841</v>
      </c>
      <c r="K592" s="675">
        <f t="shared" ref="K592:K594" ca="1" si="253">IF(I592&gt;0,J592*100/I592,0)</f>
        <v>77.956989247311824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841</v>
      </c>
      <c r="K593" s="412">
        <f t="shared" ca="1" si="253"/>
        <v>77.956989247311824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175</v>
      </c>
      <c r="K594" s="412">
        <f t="shared" ca="1" si="253"/>
        <v>77.777777777777771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6">J605+J607</f>
        <v>841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6"/>
        <v>175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841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175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IFERROR(__xludf.DUMMYFUNCTION("IMPORTRANGE(""https://docs.google.com/spreadsheets/d/1QqKyyYR6Q21VydFLVH3TRQUabQu_ym0Zz7PgGX0-kHA/edit?usp=sharing"",""แผน!HL79"")"),0)</f>
        <v>0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IFERROR(__xludf.DUMMYFUNCTION("IMPORTRANGE(""https://docs.google.com/spreadsheets/d/1QqKyyYR6Q21VydFLVH3TRQUabQu_ym0Zz7PgGX0-kHA/edit?usp=sharing"",""แผน!HK79"")"),0)</f>
        <v>0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7</v>
      </c>
      <c r="J628" s="739">
        <f t="shared" ca="1" si="261"/>
        <v>22</v>
      </c>
      <c r="K628" s="740">
        <f ca="1">IF(I628&gt;0,J628*100/I628,0)</f>
        <v>314.28571428571428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67230</v>
      </c>
      <c r="O629" s="195">
        <f t="shared" ref="O629:O634" ca="1" si="263">IF(L629&gt;0,N629*100/L629,0)</f>
        <v>40.16968900307711</v>
      </c>
      <c r="P629" s="195">
        <f t="shared" ref="P629:P634" ca="1" si="264">IF(M629&gt;0,N629*100/M629,0)</f>
        <v>40.16968900307711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67230</v>
      </c>
      <c r="O631" s="93">
        <f t="shared" ca="1" si="263"/>
        <v>40.16968900307711</v>
      </c>
      <c r="P631" s="93">
        <f t="shared" ca="1" si="264"/>
        <v>40.16968900307711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67230</v>
      </c>
      <c r="O632" s="498">
        <f t="shared" ca="1" si="263"/>
        <v>40.16968900307711</v>
      </c>
      <c r="P632" s="498">
        <f t="shared" ca="1" si="264"/>
        <v>40.16968900307711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67230</v>
      </c>
      <c r="O634" s="93">
        <f t="shared" ca="1" si="263"/>
        <v>40.16968900307711</v>
      </c>
      <c r="P634" s="93">
        <f t="shared" ca="1" si="264"/>
        <v>40.16968900307711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f>[1]ผลการเบิกจ่ายเงินกองทุน!F37</f>
        <v>67230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50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f>[1]ผลการเบิกจ่ายเงินกองทุน!F12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IFERROR(__xludf.DUMMYFUNCTION("IMPORTRANGE(""https://docs.google.com/spreadsheets/d/1QqKyyYR6Q21VydFLVH3TRQUabQu_ym0Zz7PgGX0-kHA/edit?usp=sharing"",""แผน!IA79"")"),50)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IFERROR(__xludf.DUMMYFUNCTION("IMPORTRANGE(""https://docs.google.com/spreadsheets/d/1QqKyyYR6Q21VydFLVH3TRQUabQu_ym0Zz7PgGX0-kHA/edit?usp=sharing"",""แผน!IB79"")"),0)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ca="1" si="283">IF(M685&gt;0,N685*100/M685,0)</f>
        <v>2.6680896478121663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1000</v>
      </c>
      <c r="O687" s="93">
        <f t="shared" ca="1" si="282"/>
        <v>2.6680896478121663</v>
      </c>
      <c r="P687" s="93">
        <f t="shared" ca="1" si="283"/>
        <v>2.6680896478121663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1000</v>
      </c>
      <c r="O688" s="498">
        <f t="shared" ca="1" si="282"/>
        <v>2.6680896478121663</v>
      </c>
      <c r="P688" s="498">
        <f t="shared" ca="1" si="283"/>
        <v>2.6680896478121663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1000</v>
      </c>
      <c r="O690" s="93">
        <f ca="1">IF(L690&gt;0,N690*100/L690,0)</f>
        <v>2.6680896478121663</v>
      </c>
      <c r="P690" s="93">
        <f ca="1">IF(M690&gt;0,N690*100/M690,0)</f>
        <v>2.6680896478121663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f>[1]ผลการเบิกจ่ายเงินกองทุน!F7</f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IFERROR(__xludf.DUMMYFUNCTION("IMPORTRANGE(""https://docs.google.com/spreadsheets/d/1QqKyyYR6Q21VydFLVH3TRQUabQu_ym0Zz7PgGX0-kHA/edit?usp=sharing"",""แผน!IE79"")"),0)</f>
        <v>0</v>
      </c>
      <c r="J701" s="679">
        <f>J704+J707</f>
        <v>0</v>
      </c>
      <c r="K701" s="195">
        <f t="shared" ca="1" si="289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IFERROR(__xludf.DUMMYFUNCTION("IMPORTRANGE(""https://docs.google.com/spreadsheets/d/1QqKyyYR6Q21VydFLVH3TRQUabQu_ym0Zz7PgGX0-kHA/edit?usp=sharing"",""แผน!IH79"")"),0)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IFERROR(__xludf.DUMMYFUNCTION("IMPORTRANGE(""https://docs.google.com/spreadsheets/d/1QqKyyYR6Q21VydFLVH3TRQUabQu_ym0Zz7PgGX0-kHA/edit?usp=sharing"",""แผน!IJ79"")"),0)</f>
        <v>0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IFERROR(__xludf.DUMMYFUNCTION("IMPORTRANGE(""https://docs.google.com/spreadsheets/d/1QqKyyYR6Q21VydFLVH3TRQUabQu_ym0Zz7PgGX0-kHA/edit?usp=sharing"",""แผน!IK79"")"),0)</f>
        <v>0</v>
      </c>
      <c r="J722" s="679">
        <f ca="1">J725+J728</f>
        <v>0</v>
      </c>
      <c r="K722" s="195">
        <f t="shared" ca="1" si="290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IFERROR(__xludf.DUMMYFUNCTION("IMPORTRANGE(""https://docs.google.com/spreadsheets/d/1QqKyyYR6Q21VydFLVH3TRQUabQu_ym0Zz7PgGX0-kHA/edit?usp=sharing"",""แผน!IP79"")"),0)</f>
        <v>0</v>
      </c>
      <c r="J729" s="679">
        <f>J732+J735</f>
        <v>0</v>
      </c>
      <c r="K729" s="195">
        <f t="shared" ca="1" si="292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7">I800</f>
        <v>0</v>
      </c>
      <c r="J785" s="806">
        <f t="shared" ca="1" si="317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IFERROR(__xludf.DUMMYFUNCTION("IMPORTRANGE(""https://docs.google.com/spreadsheets/d/19vJNZY_5yjcGF2XGBMNZRCAIB0Kwfpjp8YEOfu-bneM/edit?usp=sharing"",""งานกองทุน!K79"")"),21356.42)</f>
        <v>21356.42</v>
      </c>
      <c r="K823" s="498">
        <f t="shared" ca="1" si="334"/>
        <v>8.7511187103441994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IFERROR(__xludf.DUMMYFUNCTION("IMPORTRANGE(""https://docs.google.com/spreadsheets/d/19vJNZY_5yjcGF2XGBMNZRCAIB0Kwfpjp8YEOfu-bneM/edit?usp=sharing"",""งานกองทุน!J79"")"),8)</f>
        <v>8</v>
      </c>
      <c r="K824" s="498">
        <f t="shared" ca="1" si="334"/>
        <v>88.888888888888886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IFERROR(__xludf.DUMMYFUNCTION("IMPORTRANGE(""https://docs.google.com/spreadsheets/d/19vJNZY_5yjcGF2XGBMNZRCAIB0Kwfpjp8YEOfu-bneM/edit?usp=sharing"",""งานกองทุน!P79"")"),37866.33)</f>
        <v>37866.33</v>
      </c>
      <c r="K825" s="498">
        <f t="shared" ca="1" si="334"/>
        <v>41.302004175757006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IFERROR(__xludf.DUMMYFUNCTION("IMPORTRANGE(""https://docs.google.com/spreadsheets/d/19vJNZY_5yjcGF2XGBMNZRCAIB0Kwfpjp8YEOfu-bneM/edit?usp=sharing"",""งานกองทุน!O79"")"),57)</f>
        <v>57</v>
      </c>
      <c r="K826" s="498">
        <f t="shared" ca="1" si="334"/>
        <v>33.139534883720927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7807-0A95-4603-BBE4-D3FB389A1113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6.85546875" style="828" bestFit="1" customWidth="1"/>
    <col min="10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2608859</v>
      </c>
      <c r="N8" s="22">
        <f t="shared" ca="1" si="0"/>
        <v>2042296.87</v>
      </c>
      <c r="O8" s="22">
        <f t="shared" ref="O8:O16" ca="1" si="1">IF(L8&gt;0,N8*100/L8,0)</f>
        <v>67.856864425279085</v>
      </c>
      <c r="P8" s="22">
        <f t="shared" ref="P8:P16" ca="1" si="2">IF(M8&gt;0,N8*100/M8,0)</f>
        <v>78.283144853746407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2608859</v>
      </c>
      <c r="N10" s="30">
        <f t="shared" ca="1" si="3"/>
        <v>2042296.87</v>
      </c>
      <c r="O10" s="30">
        <f t="shared" ca="1" si="1"/>
        <v>67.856864425279085</v>
      </c>
      <c r="P10" s="30">
        <f t="shared" ca="1" si="2"/>
        <v>78.283144853746407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2532859</v>
      </c>
      <c r="N11" s="498">
        <f t="shared" ca="1" si="4"/>
        <v>1966296.87</v>
      </c>
      <c r="O11" s="498">
        <f t="shared" ca="1" si="1"/>
        <v>67.024172780363998</v>
      </c>
      <c r="P11" s="498">
        <f t="shared" ca="1" si="2"/>
        <v>77.631517190652929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2532859</v>
      </c>
      <c r="N13" s="93">
        <f t="shared" ca="1" si="5"/>
        <v>1966296.87</v>
      </c>
      <c r="O13" s="93">
        <f t="shared" ca="1" si="1"/>
        <v>67.024172780363998</v>
      </c>
      <c r="P13" s="93">
        <f t="shared" ca="1" si="2"/>
        <v>77.631517190652929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2024538</v>
      </c>
      <c r="N18" s="22">
        <f t="shared" ca="1" si="8"/>
        <v>1775820.87</v>
      </c>
      <c r="O18" s="22">
        <f t="shared" ref="O18:O26" ca="1" si="9">IF(L18&gt;0,N18*100/L18,0)</f>
        <v>73.217890963605058</v>
      </c>
      <c r="P18" s="22">
        <f t="shared" ref="P18:P26" ca="1" si="10">IF(M18&gt;0,N18*100/M18,0)</f>
        <v>87.714869762879232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2024538</v>
      </c>
      <c r="N20" s="30">
        <f t="shared" ca="1" si="11"/>
        <v>1775820.87</v>
      </c>
      <c r="O20" s="30">
        <f t="shared" ca="1" si="9"/>
        <v>73.217890963605058</v>
      </c>
      <c r="P20" s="30">
        <f t="shared" ca="1" si="10"/>
        <v>87.714869762879232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1948538</v>
      </c>
      <c r="N21" s="498">
        <f t="shared" ca="1" si="12"/>
        <v>1699820.87</v>
      </c>
      <c r="O21" s="498">
        <f t="shared" ca="1" si="9"/>
        <v>72.351522010801091</v>
      </c>
      <c r="P21" s="498">
        <f t="shared" ca="1" si="10"/>
        <v>87.235705436588873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1948538</v>
      </c>
      <c r="N23" s="93">
        <f t="shared" ca="1" si="13"/>
        <v>1699820.87</v>
      </c>
      <c r="O23" s="93">
        <f t="shared" ca="1" si="9"/>
        <v>72.351522010801091</v>
      </c>
      <c r="P23" s="93">
        <f t="shared" ca="1" si="10"/>
        <v>87.235705436588873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266476</v>
      </c>
      <c r="O28" s="22">
        <f t="shared" ref="O28:O37" ca="1" si="17">IF(L28&gt;0,N28*100/L28,0)</f>
        <v>45.604385260841212</v>
      </c>
      <c r="P28" s="22">
        <f t="shared" ref="P28:P37" ca="1" si="18">IF(M28&gt;0,N28*100/M28,0)</f>
        <v>45.604385260841212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266476</v>
      </c>
      <c r="O30" s="30">
        <f t="shared" ca="1" si="17"/>
        <v>45.604385260841212</v>
      </c>
      <c r="P30" s="30">
        <f t="shared" ca="1" si="18"/>
        <v>45.604385260841212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266476</v>
      </c>
      <c r="O31" s="498">
        <f t="shared" ca="1" si="17"/>
        <v>45.604385260841212</v>
      </c>
      <c r="P31" s="498">
        <f t="shared" ca="1" si="18"/>
        <v>45.604385260841212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266476</v>
      </c>
      <c r="O33" s="93">
        <f t="shared" ca="1" si="17"/>
        <v>45.604385260841212</v>
      </c>
      <c r="P33" s="93">
        <f t="shared" ca="1" si="18"/>
        <v>45.604385260841212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2425392</v>
      </c>
      <c r="M37" s="859">
        <f t="shared" ca="1" si="24"/>
        <v>2024538</v>
      </c>
      <c r="N37" s="859">
        <f t="shared" ca="1" si="24"/>
        <v>1775820.87</v>
      </c>
      <c r="O37" s="859">
        <f t="shared" ca="1" si="17"/>
        <v>73.217890963605058</v>
      </c>
      <c r="P37" s="859">
        <f t="shared" ca="1" si="18"/>
        <v>87.714869762879232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436133</v>
      </c>
      <c r="N41" s="85">
        <f t="shared" ca="1" si="25"/>
        <v>318681</v>
      </c>
      <c r="O41" s="85">
        <f t="shared" ref="O41:O49" ca="1" si="26">IF(L41&gt;0,N41*100/L41,0)</f>
        <v>84.656069195254517</v>
      </c>
      <c r="P41" s="85">
        <f t="shared" ref="P41:P49" ca="1" si="27">IF(M41&gt;0,N41*100/M41,0)</f>
        <v>73.069682871967956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436133</v>
      </c>
      <c r="N43" s="92">
        <f t="shared" ca="1" si="28"/>
        <v>318681</v>
      </c>
      <c r="O43" s="92">
        <f t="shared" ca="1" si="26"/>
        <v>84.656069195254517</v>
      </c>
      <c r="P43" s="92">
        <f t="shared" ca="1" si="27"/>
        <v>73.069682871967956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436133</v>
      </c>
      <c r="N44" s="498">
        <f t="shared" ca="1" si="29"/>
        <v>318681</v>
      </c>
      <c r="O44" s="498">
        <f t="shared" ca="1" si="26"/>
        <v>84.656069195254517</v>
      </c>
      <c r="P44" s="498">
        <f t="shared" ca="1" si="27"/>
        <v>73.069682871967956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IFERROR(__xludf.DUMMYFUNCTION("IMPORTRANGE(""https://docs.google.com/spreadsheets/d/1MeEWN-I1oV_STSDYn1IFDPWt_1FKiwhDph83XaGc0o0/edit?usp=sharing"",""งบพรบ!R80"")"),436133)</f>
        <v>436133</v>
      </c>
      <c r="N46" s="93">
        <f ca="1">IFERROR(__xludf.DUMMYFUNCTION("IMPORTRANGE(""https://docs.google.com/spreadsheets/d/1MeEWN-I1oV_STSDYn1IFDPWt_1FKiwhDph83XaGc0o0/edit?usp=sharing"",""งบพรบ!T80"")"),318681)</f>
        <v>318681</v>
      </c>
      <c r="O46" s="93">
        <f t="shared" ca="1" si="26"/>
        <v>84.656069195254517</v>
      </c>
      <c r="P46" s="93">
        <f t="shared" ca="1" si="27"/>
        <v>73.069682871967956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429450</v>
      </c>
      <c r="N53" s="116">
        <f t="shared" ca="1" si="31"/>
        <v>424009.37</v>
      </c>
      <c r="O53" s="116">
        <f t="shared" ref="O53:O61" ca="1" si="32">IF(L53&gt;0,N53*100/L53,0)</f>
        <v>74.049837582954936</v>
      </c>
      <c r="P53" s="116">
        <f t="shared" ref="P53:P61" ca="1" si="33">IF(M53&gt;0,N53*100/M53,0)</f>
        <v>98.733116777273253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429450</v>
      </c>
      <c r="N55" s="123">
        <f t="shared" ca="1" si="34"/>
        <v>424009.37</v>
      </c>
      <c r="O55" s="123">
        <f t="shared" ca="1" si="32"/>
        <v>74.049837582954936</v>
      </c>
      <c r="P55" s="123">
        <f t="shared" ca="1" si="33"/>
        <v>98.733116777273253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429450</v>
      </c>
      <c r="N56" s="498">
        <f t="shared" ca="1" si="35"/>
        <v>424009.37</v>
      </c>
      <c r="O56" s="498">
        <f t="shared" ca="1" si="32"/>
        <v>74.049837582954936</v>
      </c>
      <c r="P56" s="498">
        <f t="shared" ca="1" si="33"/>
        <v>98.733116777273253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IFERROR(__xludf.DUMMYFUNCTION("IMPORTRANGE(""https://docs.google.com/spreadsheets/d/1MeEWN-I1oV_STSDYn1IFDPWt_1FKiwhDph83XaGc0o0/edit?usp=sharing"",""งบพรบ!AB80"")"),429450)</f>
        <v>429450</v>
      </c>
      <c r="N58" s="93">
        <f ca="1">IFERROR(__xludf.DUMMYFUNCTION("IMPORTRANGE(""https://docs.google.com/spreadsheets/d/1MeEWN-I1oV_STSDYn1IFDPWt_1FKiwhDph83XaGc0o0/edit?usp=sharing"",""งบพรบ!AD80"")"),424009.37)</f>
        <v>424009.37</v>
      </c>
      <c r="O58" s="93">
        <f t="shared" ca="1" si="32"/>
        <v>74.049837582954936</v>
      </c>
      <c r="P58" s="93">
        <f t="shared" ca="1" si="33"/>
        <v>98.733116777273253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183140</v>
      </c>
      <c r="N88" s="155">
        <f t="shared" ca="1" si="49"/>
        <v>150013.28</v>
      </c>
      <c r="O88" s="155">
        <f t="shared" ref="O88:O96" ca="1" si="50">IF(L88&gt;0,N88*100/L88,0)</f>
        <v>65.55378430344345</v>
      </c>
      <c r="P88" s="155">
        <f t="shared" ref="P88:P96" ca="1" si="51">IF(M88&gt;0,N88*100/M88,0)</f>
        <v>81.911805176367807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183140</v>
      </c>
      <c r="N90" s="93">
        <f t="shared" ca="1" si="52"/>
        <v>150013.28</v>
      </c>
      <c r="O90" s="93">
        <f t="shared" ca="1" si="50"/>
        <v>65.55378430344345</v>
      </c>
      <c r="P90" s="93">
        <f t="shared" ca="1" si="51"/>
        <v>81.911805176367807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183140</v>
      </c>
      <c r="N91" s="498">
        <f t="shared" ca="1" si="53"/>
        <v>150013.28</v>
      </c>
      <c r="O91" s="498">
        <f t="shared" ca="1" si="50"/>
        <v>65.55378430344345</v>
      </c>
      <c r="P91" s="498">
        <f t="shared" ca="1" si="51"/>
        <v>81.911805176367807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IFERROR(__xludf.DUMMYFUNCTION("IMPORTRANGE(""https://docs.google.com/spreadsheets/d/1MeEWN-I1oV_STSDYn1IFDPWt_1FKiwhDph83XaGc0o0/edit?usp=sharing"",""งบพรบ!AV80"")"),183140)</f>
        <v>183140</v>
      </c>
      <c r="N93" s="93">
        <f ca="1">IFERROR(__xludf.DUMMYFUNCTION("IMPORTRANGE(""https://docs.google.com/spreadsheets/d/1MeEWN-I1oV_STSDYn1IFDPWt_1FKiwhDph83XaGc0o0/edit?usp=sharing"",""งบพรบ!AX80"")"),150013.28)</f>
        <v>150013.28</v>
      </c>
      <c r="O93" s="93">
        <f t="shared" ca="1" si="50"/>
        <v>65.55378430344345</v>
      </c>
      <c r="P93" s="93">
        <f t="shared" ca="1" si="51"/>
        <v>81.911805176367807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162975</v>
      </c>
      <c r="N181" s="155">
        <f t="shared" ca="1" si="92"/>
        <v>151145.79</v>
      </c>
      <c r="O181" s="155">
        <f t="shared" ref="O181:O189" ca="1" si="93">IF(L181&gt;0,N181*100/L181,0)</f>
        <v>72.526770633397319</v>
      </c>
      <c r="P181" s="155">
        <f t="shared" ref="P181:P189" ca="1" si="94">IF(M181&gt;0,N181*100/M181,0)</f>
        <v>92.741702715140363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162975</v>
      </c>
      <c r="N183" s="93">
        <f t="shared" ca="1" si="95"/>
        <v>151145.79</v>
      </c>
      <c r="O183" s="93">
        <f t="shared" ca="1" si="93"/>
        <v>72.526770633397319</v>
      </c>
      <c r="P183" s="93">
        <f t="shared" ca="1" si="94"/>
        <v>92.741702715140363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162975</v>
      </c>
      <c r="N184" s="498">
        <f t="shared" ca="1" si="96"/>
        <v>151145.79</v>
      </c>
      <c r="O184" s="498">
        <f t="shared" ca="1" si="93"/>
        <v>72.526770633397319</v>
      </c>
      <c r="P184" s="498">
        <f t="shared" ca="1" si="94"/>
        <v>92.741702715140363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IFERROR(__xludf.DUMMYFUNCTION("IMPORTRANGE(""https://docs.google.com/spreadsheets/d/1MeEWN-I1oV_STSDYn1IFDPWt_1FKiwhDph83XaGc0o0/edit?usp=sharing"",""งบพรบ!CT80"")"),162975)</f>
        <v>162975</v>
      </c>
      <c r="N186" s="93">
        <f ca="1">IFERROR(__xludf.DUMMYFUNCTION("IMPORTRANGE(""https://docs.google.com/spreadsheets/d/1MeEWN-I1oV_STSDYn1IFDPWt_1FKiwhDph83XaGc0o0/edit?usp=sharing"",""งบพรบ!CV80"")"),151145.79)</f>
        <v>151145.79</v>
      </c>
      <c r="O186" s="93">
        <f t="shared" ca="1" si="93"/>
        <v>72.526770633397319</v>
      </c>
      <c r="P186" s="93">
        <f t="shared" ca="1" si="94"/>
        <v>92.741702715140363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5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5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5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5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IFERROR(__xludf.DUMMYFUNCTION("IMPORTRANGE(""https://docs.google.com/spreadsheets/d/1QqKyyYR6Q21VydFLVH3TRQUabQu_ym0Zz7PgGX0-kHA/edit?usp=sharing"",""แผน!EB80"")"),0)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406</v>
      </c>
      <c r="K327" s="446">
        <f ca="1">IF(I327&gt;0,J327*100/I327,0)</f>
        <v>135.33333333333334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58599</v>
      </c>
      <c r="O328" s="155">
        <f t="shared" ref="O328:O336" ca="1" si="150">IF(L328&gt;0,N328*100/L328,0)</f>
        <v>37.324203821656049</v>
      </c>
      <c r="P328" s="155">
        <f t="shared" ref="P328:P336" ca="1" si="151">IF(M328&gt;0,N328*100/M328,0)</f>
        <v>48.730977130977131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58599</v>
      </c>
      <c r="O330" s="93">
        <f t="shared" ca="1" si="150"/>
        <v>37.324203821656049</v>
      </c>
      <c r="P330" s="93">
        <f t="shared" ca="1" si="151"/>
        <v>48.730977130977131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58599</v>
      </c>
      <c r="O331" s="498">
        <f t="shared" ca="1" si="150"/>
        <v>37.324203821656049</v>
      </c>
      <c r="P331" s="498">
        <f t="shared" ca="1" si="151"/>
        <v>48.730977130977131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IFERROR(__xludf.DUMMYFUNCTION("IMPORTRANGE(""https://docs.google.com/spreadsheets/d/1MeEWN-I1oV_STSDYn1IFDPWt_1FKiwhDph83XaGc0o0/edit?usp=sharing"",""งบพรบ!ER80"")"),120250)</f>
        <v>120250</v>
      </c>
      <c r="N333" s="93">
        <f ca="1">IFERROR(__xludf.DUMMYFUNCTION("IMPORTRANGE(""https://docs.google.com/spreadsheets/d/1MeEWN-I1oV_STSDYn1IFDPWt_1FKiwhDph83XaGc0o0/edit?usp=sharing"",""งบพรบ!ET80"")"),58599)</f>
        <v>58599</v>
      </c>
      <c r="O333" s="93">
        <f t="shared" ca="1" si="150"/>
        <v>37.324203821656049</v>
      </c>
      <c r="P333" s="93">
        <f t="shared" ca="1" si="151"/>
        <v>48.730977130977131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IFERROR(__xludf.DUMMYFUNCTION("IMPORTRANGE(""https://docs.google.com/spreadsheets/d/1kVcqe37tkHyjCSG3S0O1AXqVkqjo8mSIZil3BcpIysc/edit?usp=sharing"",""ศูนย์!D80"")"),327)</f>
        <v>327</v>
      </c>
      <c r="K338" s="498">
        <f ca="1">IF(I338&gt;0,J338*100/I338,0)</f>
        <v>109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650300</v>
      </c>
      <c r="N345" s="155">
        <f t="shared" ca="1" si="155"/>
        <v>631082.43000000005</v>
      </c>
      <c r="O345" s="155">
        <f t="shared" ref="O345:O353" ca="1" si="156">IF(L345&gt;0,N345*100/L345,0)</f>
        <v>75.482911513527739</v>
      </c>
      <c r="P345" s="155">
        <f t="shared" ref="P345:P353" ca="1" si="157">IF(M345&gt;0,N345*100/M345,0)</f>
        <v>97.044814700907281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650300</v>
      </c>
      <c r="N347" s="93">
        <f t="shared" ca="1" si="158"/>
        <v>631082.43000000005</v>
      </c>
      <c r="O347" s="93">
        <f t="shared" ca="1" si="156"/>
        <v>75.482911513527739</v>
      </c>
      <c r="P347" s="93">
        <f t="shared" ca="1" si="157"/>
        <v>97.044814700907281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574300</v>
      </c>
      <c r="N348" s="498">
        <f t="shared" ca="1" si="159"/>
        <v>555082.43000000005</v>
      </c>
      <c r="O348" s="498">
        <f t="shared" ca="1" si="156"/>
        <v>73.031396205562729</v>
      </c>
      <c r="P348" s="498">
        <f t="shared" ca="1" si="157"/>
        <v>96.653740205467543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IFERROR(__xludf.DUMMYFUNCTION("IMPORTRANGE(""https://docs.google.com/spreadsheets/d/1MeEWN-I1oV_STSDYn1IFDPWt_1FKiwhDph83XaGc0o0/edit?usp=sharing"",""งบพรบ!FB80"")"),574300)</f>
        <v>574300</v>
      </c>
      <c r="N350" s="93">
        <f ca="1">IFERROR(__xludf.DUMMYFUNCTION("IMPORTRANGE(""https://docs.google.com/spreadsheets/d/1MeEWN-I1oV_STSDYn1IFDPWt_1FKiwhDph83XaGc0o0/edit?usp=sharing"",""งบพรบ!FD80"")"),555082.43)</f>
        <v>555082.43000000005</v>
      </c>
      <c r="O350" s="93">
        <f t="shared" ca="1" si="156"/>
        <v>73.031396205562729</v>
      </c>
      <c r="P350" s="93">
        <f t="shared" ca="1" si="157"/>
        <v>96.653740205467543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IFERROR(__xludf.DUMMYFUNCTION("IMPORTRANGE(""https://docs.google.com/spreadsheets/d/1XWAQStnk-4SwqDmLtmXYiTMKHgktTP8We1SCoS47DrQ/edit?usp=sharing"",""จัดที่ดิน!X80"")"),286.409999999999)</f>
        <v>286.409999999999</v>
      </c>
      <c r="K359" s="498">
        <f t="shared" ca="1" si="161"/>
        <v>71.60249999999975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IFERROR(__xludf.DUMMYFUNCTION("IMPORTRANGE(""https://docs.google.com/spreadsheets/d/1XWAQStnk-4SwqDmLtmXYiTMKHgktTP8We1SCoS47DrQ/edit?usp=sharing"",""จัดที่ดิน!Y80"")"),59)</f>
        <v>59</v>
      </c>
      <c r="K360" s="498">
        <f t="shared" ca="1" si="161"/>
        <v>70.238095238095241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IFERROR(__xludf.DUMMYFUNCTION("IMPORTRANGE(""https://docs.google.com/spreadsheets/d/1XWAQStnk-4SwqDmLtmXYiTMKHgktTP8We1SCoS47DrQ/edit?usp=sharing"",""จัดที่ดิน!Z80"")"),286.409999999999)</f>
        <v>286.409999999999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97</v>
      </c>
      <c r="K364" s="480">
        <f t="shared" ca="1" si="161"/>
        <v>72.388059701492537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57</v>
      </c>
      <c r="K374" s="492">
        <f t="shared" ca="1" si="163"/>
        <v>54.807692307692307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IFERROR(__xludf.DUMMYFUNCTION("IMPORTRANGE(""https://docs.google.com/spreadsheets/d/1XWAQStnk-4SwqDmLtmXYiTMKHgktTP8We1SCoS47DrQ/edit?usp=sharing"",""จัดที่ดิน!AH80"")"),18)</f>
        <v>18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IFERROR(__xludf.DUMMYFUNCTION("IMPORTRANGE(""https://docs.google.com/spreadsheets/d/1XWAQStnk-4SwqDmLtmXYiTMKHgktTP8We1SCoS47DrQ/edit?usp=sharing"",""จัดที่ดิน!AI80"")"),82.56)</f>
        <v>82.56</v>
      </c>
      <c r="K378" s="498">
        <f t="shared" ca="1" si="164"/>
        <v>41.28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IFERROR(__xludf.DUMMYFUNCTION("IMPORTRANGE(""https://docs.google.com/spreadsheets/d/1XWAQStnk-4SwqDmLtmXYiTMKHgktTP8We1SCoS47DrQ/edit?usp=sharing"",""จัดที่ดิน!AJ80"")"),59)</f>
        <v>59</v>
      </c>
      <c r="K379" s="498">
        <f t="shared" ca="1" si="164"/>
        <v>56.730769230769234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IFERROR(__xludf.DUMMYFUNCTION("IMPORTRANGE(""https://docs.google.com/spreadsheets/d/1XWAQStnk-4SwqDmLtmXYiTMKHgktTP8We1SCoS47DrQ/edit?usp=sharing"",""จัดที่ดิน!AK80"")"),295.78)</f>
        <v>295.77999999999997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IFERROR(__xludf.DUMMYFUNCTION("IMPORTRANGE(""https://docs.google.com/spreadsheets/d/1XWAQStnk-4SwqDmLtmXYiTMKHgktTP8We1SCoS47DrQ/edit?usp=sharing"",""จัดที่ดิน!AL80"")"),57)</f>
        <v>57</v>
      </c>
      <c r="K381" s="498">
        <f t="shared" ca="1" si="164"/>
        <v>54.807692307692307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IFERROR(__xludf.DUMMYFUNCTION("IMPORTRANGE(""https://docs.google.com/spreadsheets/d/1XWAQStnk-4SwqDmLtmXYiTMKHgktTP8We1SCoS47DrQ/edit?usp=sharing"",""จัดที่ดิน!AM80"")"),286.1)</f>
        <v>286.10000000000002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266476</v>
      </c>
      <c r="O414" s="553">
        <f ca="1">IF(L414&gt;0,N414*100/L414,0)</f>
        <v>45.604385260841212</v>
      </c>
      <c r="P414" s="553">
        <f ca="1">IF(M414&gt;0,N414*100/M414,0)</f>
        <v>45.604385260841212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63820</v>
      </c>
      <c r="O444" s="195">
        <f t="shared" ref="O444:O449" ca="1" si="198">IF(L444&gt;0,N444*100/L444,0)</f>
        <v>92.27877385772122</v>
      </c>
      <c r="P444" s="195">
        <f t="shared" ref="P444:P449" ca="1" si="199">IF(M444&gt;0,N444*100/M444,0)</f>
        <v>92.27877385772122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63820</v>
      </c>
      <c r="O446" s="93">
        <f t="shared" ca="1" si="198"/>
        <v>92.27877385772122</v>
      </c>
      <c r="P446" s="93">
        <f t="shared" ca="1" si="199"/>
        <v>92.27877385772122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63820</v>
      </c>
      <c r="O447" s="498">
        <f t="shared" ca="1" si="198"/>
        <v>92.27877385772122</v>
      </c>
      <c r="P447" s="498">
        <f t="shared" ca="1" si="199"/>
        <v>92.27877385772122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63820</v>
      </c>
      <c r="O449" s="93">
        <f t="shared" ca="1" si="198"/>
        <v>92.27877385772122</v>
      </c>
      <c r="P449" s="93">
        <f t="shared" ca="1" si="199"/>
        <v>92.27877385772122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20620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IFERROR(__xludf.DUMMYFUNCTION("IMPORTRANGE(""https://docs.google.com/spreadsheets/d/1QqKyyYR6Q21VydFLVH3TRQUabQu_ym0Zz7PgGX0-kHA/edit?usp=sharing"",""แผน!GU80"")"),0)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6591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6591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79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79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79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79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1539.76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IFERROR(__xludf.DUMMYFUNCTION("IMPORTRANGE(""https://docs.google.com/spreadsheets/d/1QqKyyYR6Q21VydFLVH3TRQUabQu_ym0Zz7PgGX0-kHA/edit?usp=sharing"",""แผน!HL80"")"),0)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IFERROR(__xludf.DUMMYFUNCTION("IMPORTRANGE(""https://docs.google.com/spreadsheets/d/1QqKyyYR6Q21VydFLVH3TRQUabQu_ym0Zz7PgGX0-kHA/edit?usp=sharing"",""แผน!HK80"")"),0)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IFERROR(__xludf.DUMMYFUNCTION("IMPORTRANGE(""https://docs.google.com/spreadsheets/d/1QqKyyYR6Q21VydFLVH3TRQUabQu_ym0Zz7PgGX0-kHA/edit?usp=sharing"",""แผน!IA80"")"),50)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IFERROR(__xludf.DUMMYFUNCTION("IMPORTRANGE(""https://docs.google.com/spreadsheets/d/1QqKyyYR6Q21VydFLVH3TRQUabQu_ym0Zz7PgGX0-kHA/edit?usp=sharing"",""แผน!IE80"")"),0)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IFERROR(__xludf.DUMMYFUNCTION("IMPORTRANGE(""https://docs.google.com/spreadsheets/d/1QqKyyYR6Q21VydFLVH3TRQUabQu_ym0Zz7PgGX0-kHA/edit?usp=sharing"",""แผน!IH80"")"),0)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IFERROR(__xludf.DUMMYFUNCTION("IMPORTRANGE(""https://docs.google.com/spreadsheets/d/1QqKyyYR6Q21VydFLVH3TRQUabQu_ym0Zz7PgGX0-kHA/edit?usp=sharing"",""แผน!IJ80"")"),87)</f>
        <v>87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IFERROR(__xludf.DUMMYFUNCTION("IMPORTRANGE(""https://docs.google.com/spreadsheets/d/1QqKyyYR6Q21VydFLVH3TRQUabQu_ym0Zz7PgGX0-kHA/edit?usp=sharing"",""แผน!IK80"")"),332)</f>
        <v>332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IFERROR(__xludf.DUMMYFUNCTION("IMPORTRANGE(""https://docs.google.com/spreadsheets/d/1QqKyyYR6Q21VydFLVH3TRQUabQu_ym0Zz7PgGX0-kHA/edit?usp=sharing"",""แผน!IP80"")"),0)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IFERROR(__xludf.DUMMYFUNCTION("IMPORTRANGE(""https://docs.google.com/spreadsheets/d/19vJNZY_5yjcGF2XGBMNZRCAIB0Kwfpjp8YEOfu-bneM/edit?usp=sharing"",""งานกองทุน!F80"")"),36222.57)</f>
        <v>36222.57</v>
      </c>
      <c r="K821" s="498">
        <f t="shared" ref="K821:K828" ca="1" si="335">IF(I821&gt;0,J821*100/I821,0)</f>
        <v>7.6541348223084071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IFERROR(__xludf.DUMMYFUNCTION("IMPORTRANGE(""https://docs.google.com/spreadsheets/d/19vJNZY_5yjcGF2XGBMNZRCAIB0Kwfpjp8YEOfu-bneM/edit?usp=sharing"",""งานกองทุน!E80"")"),9)</f>
        <v>9</v>
      </c>
      <c r="K822" s="498">
        <f t="shared" ca="1" si="335"/>
        <v>29.032258064516128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IFERROR(__xludf.DUMMYFUNCTION("IMPORTRANGE(""https://docs.google.com/spreadsheets/d/19vJNZY_5yjcGF2XGBMNZRCAIB0Kwfpjp8YEOfu-bneM/edit?usp=sharing"",""งานกองทุน!K80"")"),90121.98)</f>
        <v>90121.98</v>
      </c>
      <c r="K823" s="498">
        <f t="shared" ca="1" si="335"/>
        <v>4.7872962609827843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IFERROR(__xludf.DUMMYFUNCTION("IMPORTRANGE(""https://docs.google.com/spreadsheets/d/19vJNZY_5yjcGF2XGBMNZRCAIB0Kwfpjp8YEOfu-bneM/edit?usp=sharing"",""งานกองทุน!J80"")"),103)</f>
        <v>103</v>
      </c>
      <c r="K824" s="498">
        <f t="shared" ca="1" si="335"/>
        <v>78.625954198473281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IFERROR(__xludf.DUMMYFUNCTION("IMPORTRANGE(""https://docs.google.com/spreadsheets/d/19vJNZY_5yjcGF2XGBMNZRCAIB0Kwfpjp8YEOfu-bneM/edit?usp=sharing"",""งานกองทุน!P80"")"),2155.2)</f>
        <v>2155.1999999999998</v>
      </c>
      <c r="K825" s="498">
        <f t="shared" ca="1" si="335"/>
        <v>8.0923531543168039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IFERROR(__xludf.DUMMYFUNCTION("IMPORTRANGE(""https://docs.google.com/spreadsheets/d/19vJNZY_5yjcGF2XGBMNZRCAIB0Kwfpjp8YEOfu-bneM/edit?usp=sharing"",""งานกองทุน!O80"")"),6)</f>
        <v>6</v>
      </c>
      <c r="K826" s="498">
        <f t="shared" ca="1" si="335"/>
        <v>7.2289156626506026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IFERROR(__xludf.DUMMYFUNCTION("IMPORTRANGE(""https://docs.google.com/spreadsheets/d/19vJNZY_5yjcGF2XGBMNZRCAIB0Kwfpjp8YEOfu-bneM/edit?usp=sharing"",""งานกองทุน!T80"")"),4)</f>
        <v>4</v>
      </c>
      <c r="K828" s="506">
        <f t="shared" ca="1" si="335"/>
        <v>57.142857142857146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C681C-7027-4A07-A073-4B8C342F3CA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6.85546875" style="828" bestFit="1" customWidth="1"/>
    <col min="10" max="10" width="14.4257812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5945333</v>
      </c>
      <c r="N8" s="22">
        <f t="shared" ca="1" si="0"/>
        <v>5370099.7000000002</v>
      </c>
      <c r="O8" s="22">
        <f t="shared" ref="O8:O16" ca="1" si="1">IF(L8&gt;0,N8*100/L8,0)</f>
        <v>69.094462471145235</v>
      </c>
      <c r="P8" s="22">
        <f t="shared" ref="P8:P16" ca="1" si="2">IF(M8&gt;0,N8*100/M8,0)</f>
        <v>90.324624373437118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5945333</v>
      </c>
      <c r="N10" s="30">
        <f t="shared" ca="1" si="3"/>
        <v>5370099.7000000002</v>
      </c>
      <c r="O10" s="30">
        <f t="shared" ca="1" si="1"/>
        <v>69.094462471145235</v>
      </c>
      <c r="P10" s="30">
        <f t="shared" ca="1" si="2"/>
        <v>90.324624373437118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2527783</v>
      </c>
      <c r="N11" s="498">
        <f t="shared" ca="1" si="4"/>
        <v>1952549.7</v>
      </c>
      <c r="O11" s="498">
        <f t="shared" ca="1" si="1"/>
        <v>64.523357191221876</v>
      </c>
      <c r="P11" s="498">
        <f t="shared" ca="1" si="2"/>
        <v>77.243564815492462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2527783</v>
      </c>
      <c r="N13" s="93">
        <f t="shared" ca="1" si="5"/>
        <v>1952549.7</v>
      </c>
      <c r="O13" s="93">
        <f t="shared" ca="1" si="1"/>
        <v>64.523357191221876</v>
      </c>
      <c r="P13" s="93">
        <f t="shared" ca="1" si="2"/>
        <v>77.243564815492462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3417550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5210587</v>
      </c>
      <c r="N18" s="22">
        <f t="shared" ca="1" si="8"/>
        <v>4819488.7</v>
      </c>
      <c r="O18" s="22">
        <f t="shared" ref="O18:O26" ca="1" si="9">IF(L18&gt;0,N18*100/L18,0)</f>
        <v>68.4842598091019</v>
      </c>
      <c r="P18" s="22">
        <f t="shared" ref="P18:P26" ca="1" si="10">IF(M18&gt;0,N18*100/M18,0)</f>
        <v>92.494160446798034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5210587</v>
      </c>
      <c r="N20" s="30">
        <f t="shared" ca="1" si="11"/>
        <v>4819488.7</v>
      </c>
      <c r="O20" s="30">
        <f t="shared" ca="1" si="9"/>
        <v>68.4842598091019</v>
      </c>
      <c r="P20" s="30">
        <f t="shared" ca="1" si="10"/>
        <v>92.494160446798034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1793037</v>
      </c>
      <c r="N21" s="498">
        <f t="shared" ca="1" si="12"/>
        <v>1401938.7</v>
      </c>
      <c r="O21" s="498">
        <f t="shared" ca="1" si="9"/>
        <v>61.18350748701539</v>
      </c>
      <c r="P21" s="498">
        <f t="shared" ca="1" si="10"/>
        <v>78.187940349251022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1793037</v>
      </c>
      <c r="N23" s="93">
        <f t="shared" ca="1" si="13"/>
        <v>1401938.7</v>
      </c>
      <c r="O23" s="93">
        <f t="shared" ca="1" si="9"/>
        <v>61.18350748701539</v>
      </c>
      <c r="P23" s="93">
        <f t="shared" ca="1" si="10"/>
        <v>78.187940349251022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3417550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7037367</v>
      </c>
      <c r="M37" s="859">
        <f t="shared" ca="1" si="24"/>
        <v>5210587</v>
      </c>
      <c r="N37" s="859">
        <f t="shared" ca="1" si="24"/>
        <v>4819488.7</v>
      </c>
      <c r="O37" s="859">
        <f t="shared" ca="1" si="17"/>
        <v>68.4842598091019</v>
      </c>
      <c r="P37" s="859">
        <f t="shared" ca="1" si="18"/>
        <v>92.494160446798034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207932</v>
      </c>
      <c r="N41" s="85">
        <f t="shared" ca="1" si="25"/>
        <v>164434.5</v>
      </c>
      <c r="O41" s="85">
        <f t="shared" ref="O41:O49" ca="1" si="26">IF(L41&gt;0,N41*100/L41,0)</f>
        <v>84.829139195839915</v>
      </c>
      <c r="P41" s="85">
        <f t="shared" ref="P41:P49" ca="1" si="27">IF(M41&gt;0,N41*100/M41,0)</f>
        <v>79.080901448550492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207932</v>
      </c>
      <c r="N43" s="92">
        <f t="shared" ca="1" si="28"/>
        <v>164434.5</v>
      </c>
      <c r="O43" s="92">
        <f t="shared" ca="1" si="26"/>
        <v>84.829139195839915</v>
      </c>
      <c r="P43" s="92">
        <f t="shared" ca="1" si="27"/>
        <v>79.080901448550492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207932</v>
      </c>
      <c r="N44" s="498">
        <f t="shared" ca="1" si="29"/>
        <v>164434.5</v>
      </c>
      <c r="O44" s="498">
        <f t="shared" ca="1" si="26"/>
        <v>84.829139195839915</v>
      </c>
      <c r="P44" s="498">
        <f t="shared" ca="1" si="27"/>
        <v>79.080901448550492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IFERROR(__xludf.DUMMYFUNCTION("IMPORTRANGE(""https://docs.google.com/spreadsheets/d/1MeEWN-I1oV_STSDYn1IFDPWt_1FKiwhDph83XaGc0o0/edit?usp=sharing"",""งบพรบ!R81"")"),207932)</f>
        <v>207932</v>
      </c>
      <c r="N46" s="93">
        <f ca="1">IFERROR(__xludf.DUMMYFUNCTION("IMPORTRANGE(""https://docs.google.com/spreadsheets/d/1MeEWN-I1oV_STSDYn1IFDPWt_1FKiwhDph83XaGc0o0/edit?usp=sharing"",""งบพรบ!T81"")"),164434.5)</f>
        <v>164434.5</v>
      </c>
      <c r="O46" s="93">
        <f t="shared" ca="1" si="26"/>
        <v>84.829139195839915</v>
      </c>
      <c r="P46" s="93">
        <f t="shared" ca="1" si="27"/>
        <v>79.080901448550492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4031375</v>
      </c>
      <c r="N53" s="116">
        <f t="shared" ca="1" si="31"/>
        <v>3977011.89</v>
      </c>
      <c r="O53" s="116">
        <f t="shared" ref="O53:O61" ca="1" si="32">IF(L53&gt;0,N53*100/L53,0)</f>
        <v>71.1514784864478</v>
      </c>
      <c r="P53" s="116">
        <f t="shared" ref="P53:P61" ca="1" si="33">IF(M53&gt;0,N53*100/M53,0)</f>
        <v>98.651499550401539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4031375</v>
      </c>
      <c r="N55" s="123">
        <f t="shared" ca="1" si="34"/>
        <v>3977011.89</v>
      </c>
      <c r="O55" s="123">
        <f t="shared" ca="1" si="32"/>
        <v>71.1514784864478</v>
      </c>
      <c r="P55" s="123">
        <f t="shared" ca="1" si="33"/>
        <v>98.651499550401539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689625</v>
      </c>
      <c r="N56" s="498">
        <f t="shared" ca="1" si="35"/>
        <v>635261.89</v>
      </c>
      <c r="O56" s="498">
        <f t="shared" ca="1" si="32"/>
        <v>69.087753126699297</v>
      </c>
      <c r="P56" s="498">
        <f t="shared" ca="1" si="33"/>
        <v>92.117004168932397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IFERROR(__xludf.DUMMYFUNCTION("IMPORTRANGE(""https://docs.google.com/spreadsheets/d/1MeEWN-I1oV_STSDYn1IFDPWt_1FKiwhDph83XaGc0o0/edit?usp=sharing"",""งบพรบ!AB81"")"),689625)</f>
        <v>689625</v>
      </c>
      <c r="N58" s="93">
        <f ca="1">IFERROR(__xludf.DUMMYFUNCTION("IMPORTRANGE(""https://docs.google.com/spreadsheets/d/1MeEWN-I1oV_STSDYn1IFDPWt_1FKiwhDph83XaGc0o0/edit?usp=sharing"",""งบพรบ!AD81"")"),635261.89)</f>
        <v>635261.89</v>
      </c>
      <c r="O58" s="93">
        <f t="shared" ca="1" si="32"/>
        <v>69.087753126699297</v>
      </c>
      <c r="P58" s="93">
        <f t="shared" ca="1" si="33"/>
        <v>92.117004168932397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3341750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252800</v>
      </c>
      <c r="N88" s="155">
        <f t="shared" ca="1" si="49"/>
        <v>179144.78</v>
      </c>
      <c r="O88" s="155">
        <f t="shared" ref="O88:O96" ca="1" si="50">IF(L88&gt;0,N88*100/L88,0)</f>
        <v>53.716575712143928</v>
      </c>
      <c r="P88" s="155">
        <f t="shared" ref="P88:P96" ca="1" si="51">IF(M88&gt;0,N88*100/M88,0)</f>
        <v>70.864232594936709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252800</v>
      </c>
      <c r="N90" s="93">
        <f t="shared" ca="1" si="52"/>
        <v>179144.78</v>
      </c>
      <c r="O90" s="93">
        <f t="shared" ca="1" si="50"/>
        <v>53.716575712143928</v>
      </c>
      <c r="P90" s="93">
        <f t="shared" ca="1" si="51"/>
        <v>70.864232594936709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252800</v>
      </c>
      <c r="N91" s="498">
        <f t="shared" ca="1" si="53"/>
        <v>179144.78</v>
      </c>
      <c r="O91" s="498">
        <f t="shared" ca="1" si="50"/>
        <v>53.716575712143928</v>
      </c>
      <c r="P91" s="498">
        <f t="shared" ca="1" si="51"/>
        <v>70.864232594936709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IFERROR(__xludf.DUMMYFUNCTION("IMPORTRANGE(""https://docs.google.com/spreadsheets/d/1MeEWN-I1oV_STSDYn1IFDPWt_1FKiwhDph83XaGc0o0/edit?usp=sharing"",""งบพรบ!AV81"")"),252800)</f>
        <v>252800</v>
      </c>
      <c r="N93" s="93">
        <f ca="1">IFERROR(__xludf.DUMMYFUNCTION("IMPORTRANGE(""https://docs.google.com/spreadsheets/d/1MeEWN-I1oV_STSDYn1IFDPWt_1FKiwhDph83XaGc0o0/edit?usp=sharing"",""งบพรบ!AX81"")"),179144.78)</f>
        <v>179144.78</v>
      </c>
      <c r="O93" s="93">
        <f t="shared" ca="1" si="50"/>
        <v>53.716575712143928</v>
      </c>
      <c r="P93" s="93">
        <f t="shared" ca="1" si="51"/>
        <v>70.864232594936709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38500</v>
      </c>
      <c r="N181" s="155">
        <f t="shared" ca="1" si="92"/>
        <v>20830</v>
      </c>
      <c r="O181" s="155">
        <f t="shared" ref="O181:O189" ca="1" si="93">IF(L181&gt;0,N181*100/L181,0)</f>
        <v>46.288888888888891</v>
      </c>
      <c r="P181" s="155">
        <f t="shared" ref="P181:P189" ca="1" si="94">IF(M181&gt;0,N181*100/M181,0)</f>
        <v>54.103896103896105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38500</v>
      </c>
      <c r="N183" s="93">
        <f t="shared" ca="1" si="95"/>
        <v>20830</v>
      </c>
      <c r="O183" s="93">
        <f t="shared" ca="1" si="93"/>
        <v>46.288888888888891</v>
      </c>
      <c r="P183" s="93">
        <f t="shared" ca="1" si="94"/>
        <v>54.103896103896105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38500</v>
      </c>
      <c r="N184" s="498">
        <f t="shared" ca="1" si="96"/>
        <v>20830</v>
      </c>
      <c r="O184" s="498">
        <f t="shared" ca="1" si="93"/>
        <v>46.288888888888891</v>
      </c>
      <c r="P184" s="498">
        <f t="shared" ca="1" si="94"/>
        <v>54.103896103896105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IFERROR(__xludf.DUMMYFUNCTION("IMPORTRANGE(""https://docs.google.com/spreadsheets/d/1MeEWN-I1oV_STSDYn1IFDPWt_1FKiwhDph83XaGc0o0/edit?usp=sharing"",""งบพรบ!CT81"")"),38500)</f>
        <v>38500</v>
      </c>
      <c r="N186" s="93">
        <f ca="1">IFERROR(__xludf.DUMMYFUNCTION("IMPORTRANGE(""https://docs.google.com/spreadsheets/d/1MeEWN-I1oV_STSDYn1IFDPWt_1FKiwhDph83XaGc0o0/edit?usp=sharing"",""งบพรบ!CV81"")"),20830)</f>
        <v>20830</v>
      </c>
      <c r="O186" s="93">
        <f t="shared" ca="1" si="93"/>
        <v>46.288888888888891</v>
      </c>
      <c r="P186" s="93">
        <f t="shared" ca="1" si="94"/>
        <v>54.103896103896105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5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5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5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IFERROR(__xludf.DUMMYFUNCTION("IMPORTRANGE(""https://docs.google.com/spreadsheets/d/1QqKyyYR6Q21VydFLVH3TRQUabQu_ym0Zz7PgGX0-kHA/edit?usp=sharing"",""แผน!EB81"")"),0)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843</v>
      </c>
      <c r="K327" s="446">
        <f ca="1">IF(I327&gt;0,J327*100/I327,0)</f>
        <v>105.375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72671.33</v>
      </c>
      <c r="O328" s="155">
        <f t="shared" ref="O328:O336" ca="1" si="150">IF(L328&gt;0,N328*100/L328,0)</f>
        <v>44.583638036809816</v>
      </c>
      <c r="P328" s="155">
        <f t="shared" ref="P328:P336" ca="1" si="151">IF(M328&gt;0,N328*100/M328,0)</f>
        <v>58.253571142284571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72671.33</v>
      </c>
      <c r="O330" s="93">
        <f t="shared" ca="1" si="150"/>
        <v>44.583638036809816</v>
      </c>
      <c r="P330" s="93">
        <f t="shared" ca="1" si="151"/>
        <v>58.253571142284571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124750</v>
      </c>
      <c r="N331" s="498">
        <f t="shared" ca="1" si="153"/>
        <v>72671.33</v>
      </c>
      <c r="O331" s="498">
        <f t="shared" ca="1" si="150"/>
        <v>44.583638036809816</v>
      </c>
      <c r="P331" s="498">
        <f t="shared" ca="1" si="151"/>
        <v>58.253571142284571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IFERROR(__xludf.DUMMYFUNCTION("IMPORTRANGE(""https://docs.google.com/spreadsheets/d/1MeEWN-I1oV_STSDYn1IFDPWt_1FKiwhDph83XaGc0o0/edit?usp=sharing"",""งบพรบ!ER81"")"),124750)</f>
        <v>124750</v>
      </c>
      <c r="N333" s="93">
        <f ca="1">IFERROR(__xludf.DUMMYFUNCTION("IMPORTRANGE(""https://docs.google.com/spreadsheets/d/1MeEWN-I1oV_STSDYn1IFDPWt_1FKiwhDph83XaGc0o0/edit?usp=sharing"",""งบพรบ!ET81"")"),72671.33)</f>
        <v>72671.33</v>
      </c>
      <c r="O333" s="93">
        <f t="shared" ca="1" si="150"/>
        <v>44.583638036809816</v>
      </c>
      <c r="P333" s="93">
        <f t="shared" ca="1" si="151"/>
        <v>58.253571142284571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IFERROR(__xludf.DUMMYFUNCTION("IMPORTRANGE(""https://docs.google.com/spreadsheets/d/1kVcqe37tkHyjCSG3S0O1AXqVkqjo8mSIZil3BcpIysc/edit?usp=sharing"",""ศูนย์!D81"")"),764)</f>
        <v>764</v>
      </c>
      <c r="K338" s="498">
        <f ca="1">IF(I338&gt;0,J338*100/I338,0)</f>
        <v>95.5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514175</v>
      </c>
      <c r="N345" s="155">
        <f t="shared" ca="1" si="155"/>
        <v>365586.2</v>
      </c>
      <c r="O345" s="155">
        <f t="shared" ref="O345:O353" ca="1" si="156">IF(L345&gt;0,N345*100/L345,0)</f>
        <v>55.261231029687409</v>
      </c>
      <c r="P345" s="155">
        <f t="shared" ref="P345:P353" ca="1" si="157">IF(M345&gt;0,N345*100/M345,0)</f>
        <v>71.10151213108378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514175</v>
      </c>
      <c r="N347" s="93">
        <f t="shared" ca="1" si="158"/>
        <v>365586.2</v>
      </c>
      <c r="O347" s="93">
        <f t="shared" ca="1" si="156"/>
        <v>55.261231029687409</v>
      </c>
      <c r="P347" s="93">
        <f t="shared" ca="1" si="157"/>
        <v>71.10151213108378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438375</v>
      </c>
      <c r="N348" s="498">
        <f t="shared" ca="1" si="159"/>
        <v>289786.2</v>
      </c>
      <c r="O348" s="498">
        <f t="shared" ca="1" si="156"/>
        <v>49.488728738301795</v>
      </c>
      <c r="P348" s="498">
        <f t="shared" ca="1" si="157"/>
        <v>66.104636441402903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IFERROR(__xludf.DUMMYFUNCTION("IMPORTRANGE(""https://docs.google.com/spreadsheets/d/1MeEWN-I1oV_STSDYn1IFDPWt_1FKiwhDph83XaGc0o0/edit?usp=sharing"",""งบพรบ!FB81"")"),438375)</f>
        <v>438375</v>
      </c>
      <c r="N350" s="93">
        <f ca="1">IFERROR(__xludf.DUMMYFUNCTION("IMPORTRANGE(""https://docs.google.com/spreadsheets/d/1MeEWN-I1oV_STSDYn1IFDPWt_1FKiwhDph83XaGc0o0/edit?usp=sharing"",""งบพรบ!FD81"")"),289786.2)</f>
        <v>289786.2</v>
      </c>
      <c r="O350" s="93">
        <f t="shared" ca="1" si="156"/>
        <v>49.488728738301795</v>
      </c>
      <c r="P350" s="93">
        <f t="shared" ca="1" si="157"/>
        <v>66.104636441402903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IFERROR(__xludf.DUMMYFUNCTION("IMPORTRANGE(""https://docs.google.com/spreadsheets/d/1XWAQStnk-4SwqDmLtmXYiTMKHgktTP8We1SCoS47DrQ/edit?usp=sharing"",""จัดที่ดิน!W81"")"),7)</f>
        <v>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IFERROR(__xludf.DUMMYFUNCTION("IMPORTRANGE(""https://docs.google.com/spreadsheets/d/1XWAQStnk-4SwqDmLtmXYiTMKHgktTP8We1SCoS47DrQ/edit?usp=sharing"",""จัดที่ดิน!Z81"")"),31.16)</f>
        <v>31.16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IFERROR(__xludf.DUMMYFUNCTION("IMPORTRANGE(""https://docs.google.com/spreadsheets/d/1XWAQStnk-4SwqDmLtmXYiTMKHgktTP8We1SCoS47DrQ/edit?usp=sharing"",""จัดที่ดิน!AB81"")"),31.16)</f>
        <v>31.16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28</v>
      </c>
      <c r="K364" s="480">
        <f t="shared" ca="1" si="161"/>
        <v>21.53846153846154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26</v>
      </c>
      <c r="K374" s="492">
        <f t="shared" ca="1" si="163"/>
        <v>26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IFERROR(__xludf.DUMMYFUNCTION("IMPORTRANGE(""https://docs.google.com/spreadsheets/d/1XWAQStnk-4SwqDmLtmXYiTMKHgktTP8We1SCoS47DrQ/edit?usp=sharing"",""จัดที่ดิน!AH81"")"),5)</f>
        <v>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IFERROR(__xludf.DUMMYFUNCTION("IMPORTRANGE(""https://docs.google.com/spreadsheets/d/1XWAQStnk-4SwqDmLtmXYiTMKHgktTP8We1SCoS47DrQ/edit?usp=sharing"",""จัดที่ดิน!AI81"")"),27.12)</f>
        <v>27.12</v>
      </c>
      <c r="K378" s="498">
        <f t="shared" ca="1" si="164"/>
        <v>6.0266666666666664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IFERROR(__xludf.DUMMYFUNCTION("IMPORTRANGE(""https://docs.google.com/spreadsheets/d/1XWAQStnk-4SwqDmLtmXYiTMKHgktTP8We1SCoS47DrQ/edit?usp=sharing"",""จัดที่ดิน!AJ81"")"),26)</f>
        <v>26</v>
      </c>
      <c r="K379" s="498">
        <f t="shared" ca="1" si="164"/>
        <v>26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IFERROR(__xludf.DUMMYFUNCTION("IMPORTRANGE(""https://docs.google.com/spreadsheets/d/1XWAQStnk-4SwqDmLtmXYiTMKHgktTP8We1SCoS47DrQ/edit?usp=sharing"",""จัดที่ดิน!AK81"")"),258.59)</f>
        <v>258.58999999999997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IFERROR(__xludf.DUMMYFUNCTION("IMPORTRANGE(""https://docs.google.com/spreadsheets/d/1XWAQStnk-4SwqDmLtmXYiTMKHgktTP8We1SCoS47DrQ/edit?usp=sharing"",""จัดที่ดิน!AL81"")"),26)</f>
        <v>26</v>
      </c>
      <c r="K381" s="498">
        <f t="shared" ca="1" si="164"/>
        <v>26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IFERROR(__xludf.DUMMYFUNCTION("IMPORTRANGE(""https://docs.google.com/spreadsheets/d/1XWAQStnk-4SwqDmLtmXYiTMKHgktTP8We1SCoS47DrQ/edit?usp=sharing"",""จัดที่ดิน!AM81"")"),258.59)</f>
        <v>258.58999999999997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IFERROR(__xludf.DUMMYFUNCTION("IMPORTRANGE(""https://docs.google.com/spreadsheets/d/1QqKyyYR6Q21VydFLVH3TRQUabQu_ym0Zz7PgGX0-kHA/edit?usp=sharing"",""แผน!GU81"")"),0)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2360</v>
      </c>
      <c r="J543" s="685">
        <f t="shared" si="235"/>
        <v>2360</v>
      </c>
      <c r="K543" s="686">
        <f t="shared" ca="1" si="234"/>
        <v>100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2360</v>
      </c>
      <c r="J559" s="706">
        <f t="shared" si="245"/>
        <v>2360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79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79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79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79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217.49</v>
      </c>
      <c r="J592" s="706">
        <f t="shared" si="253"/>
        <v>16</v>
      </c>
      <c r="K592" s="675">
        <f t="shared" ref="K592:K594" ca="1" si="254">IF(I592&gt;0,J592*100/I592,0)</f>
        <v>7.3566600763253476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IFERROR(__xludf.DUMMYFUNCTION("IMPORTRANGE(""https://docs.google.com/spreadsheets/d/1QqKyyYR6Q21VydFLVH3TRQUabQu_ym0Zz7PgGX0-kHA/edit?usp=sharing"",""แผน!HL81"")"),10)</f>
        <v>10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IFERROR(__xludf.DUMMYFUNCTION("IMPORTRANGE(""https://docs.google.com/spreadsheets/d/1QqKyyYR6Q21VydFLVH3TRQUabQu_ym0Zz7PgGX0-kHA/edit?usp=sharing"",""แผน!HK81"")"),1)</f>
        <v>1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IFERROR(__xludf.DUMMYFUNCTION("IMPORTRANGE(""https://docs.google.com/spreadsheets/d/1QqKyyYR6Q21VydFLVH3TRQUabQu_ym0Zz7PgGX0-kHA/edit?usp=sharing"",""แผน!IE81"")"),50)</f>
        <v>50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IFERROR(__xludf.DUMMYFUNCTION("IMPORTRANGE(""https://docs.google.com/spreadsheets/d/1QqKyyYR6Q21VydFLVH3TRQUabQu_ym0Zz7PgGX0-kHA/edit?usp=sharing"",""แผน!IH81"")"),0)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IFERROR(__xludf.DUMMYFUNCTION("IMPORTRANGE(""https://docs.google.com/spreadsheets/d/1QqKyyYR6Q21VydFLVH3TRQUabQu_ym0Zz7PgGX0-kHA/edit?usp=sharing"",""แผน!IK81"")"),0)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IFERROR(__xludf.DUMMYFUNCTION("IMPORTRANGE(""https://docs.google.com/spreadsheets/d/1QqKyyYR6Q21VydFLVH3TRQUabQu_ym0Zz7PgGX0-kHA/edit?usp=sharing"",""แผน!IP81"")"),0)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342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IFERROR(__xludf.DUMMYFUNCTION("IMPORTRANGE(""https://docs.google.com/spreadsheets/d/19vJNZY_5yjcGF2XGBMNZRCAIB0Kwfpjp8YEOfu-bneM/edit?usp=sharing"",""งานกองทุน!F81"")"),738248.9)</f>
        <v>738248.9</v>
      </c>
      <c r="K821" s="498">
        <f t="shared" ref="K821:K828" ca="1" si="335">IF(I821&gt;0,J821*100/I821,0)</f>
        <v>59.544123862544225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IFERROR(__xludf.DUMMYFUNCTION("IMPORTRANGE(""https://docs.google.com/spreadsheets/d/19vJNZY_5yjcGF2XGBMNZRCAIB0Kwfpjp8YEOfu-bneM/edit?usp=sharing"",""งานกองทุน!E81"")"),57)</f>
        <v>57</v>
      </c>
      <c r="K822" s="498">
        <f t="shared" ca="1" si="335"/>
        <v>61.29032258064516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IFERROR(__xludf.DUMMYFUNCTION("IMPORTRANGE(""https://docs.google.com/spreadsheets/d/19vJNZY_5yjcGF2XGBMNZRCAIB0Kwfpjp8YEOfu-bneM/edit?usp=sharing"",""งานกองทุน!K81"")"),53914.97)</f>
        <v>53914.97</v>
      </c>
      <c r="K823" s="498">
        <f t="shared" ca="1" si="335"/>
        <v>20.485099119590494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IFERROR(__xludf.DUMMYFUNCTION("IMPORTRANGE(""https://docs.google.com/spreadsheets/d/19vJNZY_5yjcGF2XGBMNZRCAIB0Kwfpjp8YEOfu-bneM/edit?usp=sharing"",""งานกองทุน!P81"")"),11671.51)</f>
        <v>11671.51</v>
      </c>
      <c r="K825" s="498">
        <f t="shared" ca="1" si="335"/>
        <v>39.744381681947146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IFERROR(__xludf.DUMMYFUNCTION("IMPORTRANGE(""https://docs.google.com/spreadsheets/d/19vJNZY_5yjcGF2XGBMNZRCAIB0Kwfpjp8YEOfu-bneM/edit?usp=sharing"",""งานกองทุน!O81"")"),21)</f>
        <v>21</v>
      </c>
      <c r="K826" s="498">
        <f t="shared" ca="1" si="335"/>
        <v>41.176470588235297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B3A1-9D78-4DAC-93C1-136FDB50F90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85546875" style="828" bestFit="1" customWidth="1"/>
    <col min="11" max="11" width="12.5703125" style="828" customWidth="1"/>
    <col min="12" max="14" width="21.28515625" style="828" bestFit="1" customWidth="1"/>
    <col min="15" max="16" width="17.5703125" style="828" customWidth="1"/>
    <col min="17" max="16384" width="12.5703125" style="828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345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0" t="s">
        <v>2</v>
      </c>
      <c r="B5" s="845"/>
      <c r="C5" s="845"/>
      <c r="D5" s="845"/>
      <c r="E5" s="845"/>
      <c r="F5" s="845"/>
      <c r="G5" s="851"/>
      <c r="H5" s="846" t="s">
        <v>3</v>
      </c>
      <c r="I5" s="847" t="s">
        <v>4</v>
      </c>
      <c r="J5" s="840"/>
      <c r="K5" s="841"/>
      <c r="L5" s="848" t="s">
        <v>5</v>
      </c>
      <c r="M5" s="841"/>
      <c r="N5" s="849" t="s">
        <v>6</v>
      </c>
      <c r="O5" s="840"/>
      <c r="P5" s="841"/>
    </row>
    <row r="6" spans="1:26" ht="19.5">
      <c r="A6" s="852"/>
      <c r="B6" s="840"/>
      <c r="C6" s="840"/>
      <c r="D6" s="840"/>
      <c r="E6" s="840"/>
      <c r="F6" s="840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9" t="s">
        <v>15</v>
      </c>
      <c r="B7" s="840"/>
      <c r="C7" s="840"/>
      <c r="D7" s="840"/>
      <c r="E7" s="840"/>
      <c r="F7" s="840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4157378</v>
      </c>
      <c r="N8" s="22">
        <f t="shared" ca="1" si="0"/>
        <v>3176962.4299999997</v>
      </c>
      <c r="O8" s="22">
        <f t="shared" ref="O8:O16" ca="1" si="1">IF(L8&gt;0,N8*100/L8,0)</f>
        <v>67.983492676655388</v>
      </c>
      <c r="P8" s="22">
        <f t="shared" ref="P8:P16" ca="1" si="2">IF(M8&gt;0,N8*100/M8,0)</f>
        <v>76.417454222348795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4157378</v>
      </c>
      <c r="N10" s="30">
        <f t="shared" ca="1" si="3"/>
        <v>3176962.4299999997</v>
      </c>
      <c r="O10" s="30">
        <f t="shared" ca="1" si="1"/>
        <v>67.983492676655388</v>
      </c>
      <c r="P10" s="30">
        <f t="shared" ca="1" si="2"/>
        <v>76.417454222348795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3803378</v>
      </c>
      <c r="N11" s="498">
        <f t="shared" ca="1" si="4"/>
        <v>2822962.4299999997</v>
      </c>
      <c r="O11" s="498">
        <f t="shared" ca="1" si="1"/>
        <v>65.35939416615075</v>
      </c>
      <c r="P11" s="498">
        <f t="shared" ca="1" si="2"/>
        <v>74.222505099414263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3803378</v>
      </c>
      <c r="N13" s="93">
        <f t="shared" ca="1" si="5"/>
        <v>2822962.4299999997</v>
      </c>
      <c r="O13" s="93">
        <f t="shared" ca="1" si="1"/>
        <v>65.35939416615075</v>
      </c>
      <c r="P13" s="93">
        <f t="shared" ca="1" si="2"/>
        <v>74.222505099414263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9" t="s">
        <v>22</v>
      </c>
      <c r="B17" s="840"/>
      <c r="C17" s="840"/>
      <c r="D17" s="840"/>
      <c r="E17" s="840"/>
      <c r="F17" s="840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2884770</v>
      </c>
      <c r="N18" s="22">
        <f t="shared" ca="1" si="8"/>
        <v>2324363.65</v>
      </c>
      <c r="O18" s="22">
        <f t="shared" ref="O18:O26" ca="1" si="9">IF(L18&gt;0,N18*100/L18,0)</f>
        <v>68.352981741081535</v>
      </c>
      <c r="P18" s="22">
        <f t="shared" ref="P18:P26" ca="1" si="10">IF(M18&gt;0,N18*100/M18,0)</f>
        <v>80.5736211205746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2884770</v>
      </c>
      <c r="N20" s="30">
        <f t="shared" ca="1" si="11"/>
        <v>2324363.65</v>
      </c>
      <c r="O20" s="30">
        <f t="shared" ca="1" si="9"/>
        <v>68.352981741081535</v>
      </c>
      <c r="P20" s="30">
        <f t="shared" ca="1" si="10"/>
        <v>80.5736211205746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2530770</v>
      </c>
      <c r="N21" s="498">
        <f t="shared" ca="1" si="12"/>
        <v>1970363.65</v>
      </c>
      <c r="O21" s="498">
        <f t="shared" ca="1" si="9"/>
        <v>64.675668711616169</v>
      </c>
      <c r="P21" s="498">
        <f t="shared" ca="1" si="10"/>
        <v>77.856290773163906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2530770</v>
      </c>
      <c r="N23" s="93">
        <f t="shared" ca="1" si="13"/>
        <v>1970363.65</v>
      </c>
      <c r="O23" s="93">
        <f t="shared" ca="1" si="9"/>
        <v>64.675668711616169</v>
      </c>
      <c r="P23" s="93">
        <f t="shared" ca="1" si="10"/>
        <v>77.856290773163906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9" t="s">
        <v>23</v>
      </c>
      <c r="B27" s="840"/>
      <c r="C27" s="840"/>
      <c r="D27" s="840"/>
      <c r="E27" s="840"/>
      <c r="F27" s="840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852598.78</v>
      </c>
      <c r="O28" s="22">
        <f t="shared" ref="O28:O37" ca="1" si="17">IF(L28&gt;0,N28*100/L28,0)</f>
        <v>66.996182642259043</v>
      </c>
      <c r="P28" s="22">
        <f t="shared" ref="P28:P37" ca="1" si="18">IF(M28&gt;0,N28*100/M28,0)</f>
        <v>66.996182642259043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852598.78</v>
      </c>
      <c r="O30" s="30">
        <f t="shared" ca="1" si="17"/>
        <v>66.996182642259043</v>
      </c>
      <c r="P30" s="30">
        <f t="shared" ca="1" si="18"/>
        <v>66.996182642259043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852598.78</v>
      </c>
      <c r="O31" s="498">
        <f t="shared" ca="1" si="17"/>
        <v>66.996182642259043</v>
      </c>
      <c r="P31" s="498">
        <f t="shared" ca="1" si="18"/>
        <v>66.996182642259043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852598.78</v>
      </c>
      <c r="O33" s="93">
        <f t="shared" ca="1" si="17"/>
        <v>66.996182642259043</v>
      </c>
      <c r="P33" s="93">
        <f t="shared" ca="1" si="18"/>
        <v>66.996182642259043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3" t="s">
        <v>24</v>
      </c>
      <c r="B37" s="854"/>
      <c r="C37" s="854"/>
      <c r="D37" s="854"/>
      <c r="E37" s="854"/>
      <c r="F37" s="854"/>
      <c r="G37" s="855"/>
      <c r="H37" s="856"/>
      <c r="I37" s="857"/>
      <c r="J37" s="857"/>
      <c r="K37" s="858"/>
      <c r="L37" s="859">
        <f t="shared" ref="L37:N37" ca="1" si="24">L41+L53+L66+L88+L119+L132+L149+L165+L181+L261+L277+L298+L315+L328+L345+L389+L402</f>
        <v>3400530</v>
      </c>
      <c r="M37" s="859">
        <f t="shared" ca="1" si="24"/>
        <v>2884770</v>
      </c>
      <c r="N37" s="859">
        <f t="shared" ca="1" si="24"/>
        <v>2324363.65</v>
      </c>
      <c r="O37" s="859">
        <f t="shared" ca="1" si="17"/>
        <v>68.352981741081535</v>
      </c>
      <c r="P37" s="859">
        <f t="shared" ca="1" si="18"/>
        <v>80.5736211205746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2" t="s">
        <v>27</v>
      </c>
      <c r="C40" s="831"/>
      <c r="D40" s="831"/>
      <c r="E40" s="831"/>
      <c r="F40" s="831"/>
      <c r="G40" s="83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570860</v>
      </c>
      <c r="N41" s="85">
        <f t="shared" ca="1" si="25"/>
        <v>295898.75</v>
      </c>
      <c r="O41" s="85">
        <f t="shared" ref="O41:O49" ca="1" si="26">IF(L41&gt;0,N41*100/L41,0)</f>
        <v>52.754278837582454</v>
      </c>
      <c r="P41" s="85">
        <f t="shared" ref="P41:P49" ca="1" si="27">IF(M41&gt;0,N41*100/M41,0)</f>
        <v>51.833855936656974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570860</v>
      </c>
      <c r="N43" s="92">
        <f t="shared" ca="1" si="28"/>
        <v>295898.75</v>
      </c>
      <c r="O43" s="92">
        <f t="shared" ca="1" si="26"/>
        <v>52.754278837582454</v>
      </c>
      <c r="P43" s="92">
        <f t="shared" ca="1" si="27"/>
        <v>51.833855936656974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570860</v>
      </c>
      <c r="N44" s="498">
        <f t="shared" ca="1" si="29"/>
        <v>295898.75</v>
      </c>
      <c r="O44" s="498">
        <f t="shared" ca="1" si="26"/>
        <v>52.754278837582454</v>
      </c>
      <c r="P44" s="498">
        <f t="shared" ca="1" si="27"/>
        <v>51.833855936656974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IFERROR(__xludf.DUMMYFUNCTION("IMPORTRANGE(""https://docs.google.com/spreadsheets/d/1MeEWN-I1oV_STSDYn1IFDPWt_1FKiwhDph83XaGc0o0/edit?usp=sharing"",""งบพรบ!R82"")"),570860)</f>
        <v>570860</v>
      </c>
      <c r="N46" s="93">
        <f ca="1">IFERROR(__xludf.DUMMYFUNCTION("IMPORTRANGE(""https://docs.google.com/spreadsheets/d/1MeEWN-I1oV_STSDYn1IFDPWt_1FKiwhDph83XaGc0o0/edit?usp=sharing"",""งบพรบ!T82"")"),295898.75)</f>
        <v>295898.75</v>
      </c>
      <c r="O46" s="93">
        <f t="shared" ca="1" si="26"/>
        <v>52.754278837582454</v>
      </c>
      <c r="P46" s="93">
        <f t="shared" ca="1" si="27"/>
        <v>51.833855936656974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3" t="s">
        <v>28</v>
      </c>
      <c r="B50" s="840"/>
      <c r="C50" s="840"/>
      <c r="D50" s="840"/>
      <c r="E50" s="840"/>
      <c r="F50" s="840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6" t="s">
        <v>29</v>
      </c>
      <c r="C51" s="831"/>
      <c r="D51" s="831"/>
      <c r="E51" s="831"/>
      <c r="F51" s="831"/>
      <c r="G51" s="837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455475</v>
      </c>
      <c r="N53" s="116">
        <f t="shared" ca="1" si="31"/>
        <v>432867.44</v>
      </c>
      <c r="O53" s="116">
        <f t="shared" ref="O53:O61" ca="1" si="32">IF(L53&gt;0,N53*100/L53,0)</f>
        <v>71.277365387781984</v>
      </c>
      <c r="P53" s="116">
        <f t="shared" ref="P53:P61" ca="1" si="33">IF(M53&gt;0,N53*100/M53,0)</f>
        <v>95.036487183709312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455475</v>
      </c>
      <c r="N55" s="123">
        <f t="shared" ca="1" si="34"/>
        <v>432867.44</v>
      </c>
      <c r="O55" s="123">
        <f t="shared" ca="1" si="32"/>
        <v>71.277365387781984</v>
      </c>
      <c r="P55" s="123">
        <f t="shared" ca="1" si="33"/>
        <v>95.036487183709312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455475</v>
      </c>
      <c r="N56" s="498">
        <f t="shared" ca="1" si="35"/>
        <v>432867.44</v>
      </c>
      <c r="O56" s="498">
        <f t="shared" ca="1" si="32"/>
        <v>71.277365387781984</v>
      </c>
      <c r="P56" s="498">
        <f t="shared" ca="1" si="33"/>
        <v>95.036487183709312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IFERROR(__xludf.DUMMYFUNCTION("IMPORTRANGE(""https://docs.google.com/spreadsheets/d/1MeEWN-I1oV_STSDYn1IFDPWt_1FKiwhDph83XaGc0o0/edit?usp=sharing"",""งบพรบ!AB82"")"),455475)</f>
        <v>455475</v>
      </c>
      <c r="N58" s="93">
        <f ca="1">IFERROR(__xludf.DUMMYFUNCTION("IMPORTRANGE(""https://docs.google.com/spreadsheets/d/1MeEWN-I1oV_STSDYn1IFDPWt_1FKiwhDph83XaGc0o0/edit?usp=sharing"",""งบพรบ!AD82"")"),432867.44)</f>
        <v>432867.44</v>
      </c>
      <c r="O58" s="93">
        <f t="shared" ca="1" si="32"/>
        <v>71.277365387781984</v>
      </c>
      <c r="P58" s="93">
        <f t="shared" ca="1" si="33"/>
        <v>95.036487183709312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2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700900</v>
      </c>
      <c r="N66" s="155">
        <f t="shared" ca="1" si="39"/>
        <v>621119.86</v>
      </c>
      <c r="O66" s="155">
        <f t="shared" ref="O66:O74" ca="1" si="40">IF(L66&gt;0,N66*100/L66,0)</f>
        <v>67.793043003710977</v>
      </c>
      <c r="P66" s="155">
        <f t="shared" ref="P66:P74" ca="1" si="41">IF(M66&gt;0,N66*100/M66,0)</f>
        <v>88.617471821943212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700900</v>
      </c>
      <c r="N68" s="93">
        <f t="shared" ca="1" si="42"/>
        <v>621119.86</v>
      </c>
      <c r="O68" s="93">
        <f t="shared" ca="1" si="40"/>
        <v>67.793043003710977</v>
      </c>
      <c r="P68" s="93">
        <f t="shared" ca="1" si="41"/>
        <v>88.617471821943212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700900</v>
      </c>
      <c r="N69" s="498">
        <f t="shared" ca="1" si="43"/>
        <v>621119.86</v>
      </c>
      <c r="O69" s="498">
        <f t="shared" ca="1" si="40"/>
        <v>67.793043003710977</v>
      </c>
      <c r="P69" s="498">
        <f t="shared" ca="1" si="41"/>
        <v>88.617471821943212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IFERROR(__xludf.DUMMYFUNCTION("IMPORTRANGE(""https://docs.google.com/spreadsheets/d/1MeEWN-I1oV_STSDYn1IFDPWt_1FKiwhDph83XaGc0o0/edit?usp=sharing"",""งบพรบ!AL82"")"),700900)</f>
        <v>700900</v>
      </c>
      <c r="N71" s="93">
        <f ca="1">IFERROR(__xludf.DUMMYFUNCTION("IMPORTRANGE(""https://docs.google.com/spreadsheets/d/1MeEWN-I1oV_STSDYn1IFDPWt_1FKiwhDph83XaGc0o0/edit?usp=sharing"",""งบพรบ!AN82"")"),621119.86)</f>
        <v>621119.86</v>
      </c>
      <c r="O71" s="93">
        <f t="shared" ca="1" si="40"/>
        <v>67.793043003710977</v>
      </c>
      <c r="P71" s="93">
        <f t="shared" ca="1" si="41"/>
        <v>88.617471821943212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3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2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70390</v>
      </c>
      <c r="O88" s="155">
        <f t="shared" ref="O88:O96" ca="1" si="50">IF(L88&gt;0,N88*100/L88,0)</f>
        <v>81.526523048413253</v>
      </c>
      <c r="P88" s="155">
        <f t="shared" ref="P88:P96" ca="1" si="51">IF(M88&gt;0,N88*100/M88,0)</f>
        <v>88.385233550979407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70390</v>
      </c>
      <c r="O90" s="93">
        <f t="shared" ca="1" si="50"/>
        <v>81.526523048413253</v>
      </c>
      <c r="P90" s="93">
        <f t="shared" ca="1" si="51"/>
        <v>88.385233550979407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79640</v>
      </c>
      <c r="N91" s="498">
        <f t="shared" ca="1" si="53"/>
        <v>70390</v>
      </c>
      <c r="O91" s="498">
        <f t="shared" ca="1" si="50"/>
        <v>81.526523048413253</v>
      </c>
      <c r="P91" s="498">
        <f t="shared" ca="1" si="51"/>
        <v>88.385233550979407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IFERROR(__xludf.DUMMYFUNCTION("IMPORTRANGE(""https://docs.google.com/spreadsheets/d/1MeEWN-I1oV_STSDYn1IFDPWt_1FKiwhDph83XaGc0o0/edit?usp=sharing"",""งบพรบ!AX82"")"),70390)</f>
        <v>70390</v>
      </c>
      <c r="O93" s="93">
        <f t="shared" ca="1" si="50"/>
        <v>81.526523048413253</v>
      </c>
      <c r="P93" s="93">
        <f t="shared" ca="1" si="51"/>
        <v>88.385233550979407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3" t="s">
        <v>38</v>
      </c>
      <c r="E97" s="173"/>
      <c r="F97" s="173"/>
      <c r="G97" s="174"/>
      <c r="H97" s="760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98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79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2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2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413791</v>
      </c>
      <c r="O132" s="155">
        <f t="shared" ref="O132:O140" ca="1" si="70">IF(L132&gt;0,N132*100/L132,0)</f>
        <v>90.950073082544804</v>
      </c>
      <c r="P132" s="155">
        <f t="shared" ref="P132:P140" ca="1" si="71">IF(M132&gt;0,N132*100/M132,0)</f>
        <v>93.915342714480261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413791</v>
      </c>
      <c r="O134" s="93">
        <f t="shared" ca="1" si="70"/>
        <v>90.950073082544804</v>
      </c>
      <c r="P134" s="93">
        <f t="shared" ca="1" si="71"/>
        <v>93.915342714480261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131600</v>
      </c>
      <c r="N135" s="498">
        <f t="shared" ca="1" si="73"/>
        <v>104791</v>
      </c>
      <c r="O135" s="498">
        <f t="shared" ca="1" si="70"/>
        <v>71.791867913540912</v>
      </c>
      <c r="P135" s="498">
        <f t="shared" ca="1" si="71"/>
        <v>79.628419452887542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IFERROR(__xludf.DUMMYFUNCTION("IMPORTRANGE(""https://docs.google.com/spreadsheets/d/1MeEWN-I1oV_STSDYn1IFDPWt_1FKiwhDph83XaGc0o0/edit?usp=sharing"",""งบพรบ!BP82"")"),131600)</f>
        <v>131600</v>
      </c>
      <c r="N137" s="93">
        <f ca="1">IFERROR(__xludf.DUMMYFUNCTION("IMPORTRANGE(""https://docs.google.com/spreadsheets/d/1MeEWN-I1oV_STSDYn1IFDPWt_1FKiwhDph83XaGc0o0/edit?usp=sharing"",""งบพรบ!BR82"")"),104791)</f>
        <v>104791</v>
      </c>
      <c r="O137" s="93">
        <f t="shared" ca="1" si="70"/>
        <v>71.791867913540912</v>
      </c>
      <c r="P137" s="93">
        <f t="shared" ca="1" si="71"/>
        <v>79.628419452887542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3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4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2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3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5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2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3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2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33500</v>
      </c>
      <c r="N181" s="155">
        <f t="shared" ca="1" si="92"/>
        <v>26000</v>
      </c>
      <c r="O181" s="155">
        <f t="shared" ref="O181:O189" ca="1" si="93">IF(L181&gt;0,N181*100/L181,0)</f>
        <v>67.532467532467535</v>
      </c>
      <c r="P181" s="155">
        <f t="shared" ref="P181:P189" ca="1" si="94">IF(M181&gt;0,N181*100/M181,0)</f>
        <v>77.611940298507463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33500</v>
      </c>
      <c r="N183" s="93">
        <f t="shared" ca="1" si="95"/>
        <v>26000</v>
      </c>
      <c r="O183" s="93">
        <f t="shared" ca="1" si="93"/>
        <v>67.532467532467535</v>
      </c>
      <c r="P183" s="93">
        <f t="shared" ca="1" si="94"/>
        <v>77.611940298507463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33500</v>
      </c>
      <c r="N184" s="498">
        <f t="shared" ca="1" si="96"/>
        <v>26000</v>
      </c>
      <c r="O184" s="498">
        <f t="shared" ca="1" si="93"/>
        <v>67.532467532467535</v>
      </c>
      <c r="P184" s="498">
        <f t="shared" ca="1" si="94"/>
        <v>77.611940298507463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IFERROR(__xludf.DUMMYFUNCTION("IMPORTRANGE(""https://docs.google.com/spreadsheets/d/1MeEWN-I1oV_STSDYn1IFDPWt_1FKiwhDph83XaGc0o0/edit?usp=sharing"",""งบพรบ!CT82"")"),33500)</f>
        <v>33500</v>
      </c>
      <c r="N186" s="93">
        <f ca="1">IFERROR(__xludf.DUMMYFUNCTION("IMPORTRANGE(""https://docs.google.com/spreadsheets/d/1MeEWN-I1oV_STSDYn1IFDPWt_1FKiwhDph83XaGc0o0/edit?usp=sharing"",""งบพรบ!CV82"")"),26000)</f>
        <v>26000</v>
      </c>
      <c r="O186" s="93">
        <f t="shared" ca="1" si="93"/>
        <v>67.532467532467535</v>
      </c>
      <c r="P186" s="93">
        <f t="shared" ca="1" si="94"/>
        <v>77.611940298507463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7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3" t="s">
        <v>38</v>
      </c>
      <c r="E192" s="173"/>
      <c r="F192" s="173"/>
      <c r="G192" s="174"/>
      <c r="H192" s="760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7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5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5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5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5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3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0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7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5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5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5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3" t="s">
        <v>38</v>
      </c>
      <c r="E213" s="173"/>
      <c r="F213" s="173"/>
      <c r="G213" s="174"/>
      <c r="H213" s="760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5000</v>
      </c>
      <c r="K216" s="273">
        <f t="shared" ca="1" si="102"/>
        <v>50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7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5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5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5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3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5000</v>
      </c>
      <c r="K224" s="163">
        <f t="shared" ca="1" si="104"/>
        <v>50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9"/>
      <c r="P227" s="86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2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7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7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7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7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3" t="s">
        <v>38</v>
      </c>
      <c r="E243" s="173"/>
      <c r="F243" s="173"/>
      <c r="G243" s="174"/>
      <c r="H243" s="760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1" t="s">
        <v>43</v>
      </c>
      <c r="E245" s="178"/>
      <c r="F245" s="178"/>
      <c r="G245" s="179"/>
      <c r="H245" s="762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7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7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7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7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7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3" t="s">
        <v>38</v>
      </c>
      <c r="E254" s="173"/>
      <c r="F254" s="173"/>
      <c r="G254" s="174"/>
      <c r="H254" s="760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1" t="s">
        <v>43</v>
      </c>
      <c r="E256" s="178"/>
      <c r="F256" s="178"/>
      <c r="G256" s="179"/>
      <c r="H256" s="762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2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3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2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3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IFERROR(__xludf.DUMMYFUNCTION("IMPORTRANGE(""https://docs.google.com/spreadsheets/d/1QqKyyYR6Q21VydFLVH3TRQUabQu_ym0Zz7PgGX0-kHA/edit?usp=sharing"",""แผน!EB82"")"),0)</f>
        <v>0</v>
      </c>
      <c r="J288" s="679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2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64400</v>
      </c>
      <c r="O301" s="498">
        <f t="shared" ca="1" si="136"/>
        <v>78.15533980582525</v>
      </c>
      <c r="P301" s="498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3" t="s">
        <v>38</v>
      </c>
      <c r="E307" s="173"/>
      <c r="F307" s="173"/>
      <c r="G307" s="174"/>
      <c r="H307" s="760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2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2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3" t="s">
        <v>38</v>
      </c>
      <c r="E324" s="173"/>
      <c r="F324" s="173"/>
      <c r="G324" s="174"/>
      <c r="H324" s="760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1570</v>
      </c>
      <c r="K327" s="446">
        <f ca="1">IF(I327&gt;0,J327*100/I327,0)</f>
        <v>130.83333333333334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2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124000</v>
      </c>
      <c r="N328" s="155">
        <f t="shared" ca="1" si="149"/>
        <v>100508.35</v>
      </c>
      <c r="O328" s="155">
        <f t="shared" ref="O328:O336" ca="1" si="150">IF(L328&gt;0,N328*100/L328,0)</f>
        <v>62.042191358024688</v>
      </c>
      <c r="P328" s="155">
        <f t="shared" ref="P328:P336" ca="1" si="151">IF(M328&gt;0,N328*100/M328,0)</f>
        <v>81.055120967741942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124000</v>
      </c>
      <c r="N330" s="93">
        <f t="shared" ca="1" si="152"/>
        <v>100508.35</v>
      </c>
      <c r="O330" s="93">
        <f t="shared" ca="1" si="150"/>
        <v>62.042191358024688</v>
      </c>
      <c r="P330" s="93">
        <f t="shared" ca="1" si="151"/>
        <v>81.055120967741942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124000</v>
      </c>
      <c r="N331" s="498">
        <f t="shared" ca="1" si="153"/>
        <v>100508.35</v>
      </c>
      <c r="O331" s="498">
        <f t="shared" ca="1" si="150"/>
        <v>62.042191358024688</v>
      </c>
      <c r="P331" s="498">
        <f t="shared" ca="1" si="151"/>
        <v>81.055120967741942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IFERROR(__xludf.DUMMYFUNCTION("IMPORTRANGE(""https://docs.google.com/spreadsheets/d/1MeEWN-I1oV_STSDYn1IFDPWt_1FKiwhDph83XaGc0o0/edit?usp=sharing"",""งบพรบ!ER82"")"),124000)</f>
        <v>124000</v>
      </c>
      <c r="N333" s="93">
        <f ca="1">IFERROR(__xludf.DUMMYFUNCTION("IMPORTRANGE(""https://docs.google.com/spreadsheets/d/1MeEWN-I1oV_STSDYn1IFDPWt_1FKiwhDph83XaGc0o0/edit?usp=sharing"",""งบพรบ!ET82"")"),100508.35)</f>
        <v>100508.35</v>
      </c>
      <c r="O333" s="93">
        <f t="shared" ca="1" si="150"/>
        <v>62.042191358024688</v>
      </c>
      <c r="P333" s="93">
        <f t="shared" ca="1" si="151"/>
        <v>81.055120967741942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3" t="s">
        <v>38</v>
      </c>
      <c r="E337" s="173"/>
      <c r="F337" s="173"/>
      <c r="G337" s="174"/>
      <c r="H337" s="760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IFERROR(__xludf.DUMMYFUNCTION("IMPORTRANGE(""https://docs.google.com/spreadsheets/d/1kVcqe37tkHyjCSG3S0O1AXqVkqjo8mSIZil3BcpIysc/edit?usp=sharing"",""ศูนย์!D82"")"),1462)</f>
        <v>1462</v>
      </c>
      <c r="K338" s="498">
        <f ca="1">IF(I338&gt;0,J338*100/I338,0)</f>
        <v>121.83333333333333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2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358020</v>
      </c>
      <c r="N345" s="155">
        <f t="shared" ca="1" si="155"/>
        <v>260013.25</v>
      </c>
      <c r="O345" s="155">
        <f t="shared" ref="O345:O353" ca="1" si="156">IF(L345&gt;0,N345*100/L345,0)</f>
        <v>58.447018230044733</v>
      </c>
      <c r="P345" s="155">
        <f t="shared" ref="P345:P353" ca="1" si="157">IF(M345&gt;0,N345*100/M345,0)</f>
        <v>72.625342159655887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358020</v>
      </c>
      <c r="N347" s="93">
        <f t="shared" ca="1" si="158"/>
        <v>260013.25</v>
      </c>
      <c r="O347" s="93">
        <f t="shared" ca="1" si="156"/>
        <v>58.447018230044733</v>
      </c>
      <c r="P347" s="93">
        <f t="shared" ca="1" si="157"/>
        <v>72.625342159655887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313020</v>
      </c>
      <c r="N348" s="498">
        <f t="shared" ca="1" si="159"/>
        <v>215013.25</v>
      </c>
      <c r="O348" s="498">
        <f t="shared" ca="1" si="156"/>
        <v>53.770788006101981</v>
      </c>
      <c r="P348" s="498">
        <f t="shared" ca="1" si="157"/>
        <v>68.689939939939933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IFERROR(__xludf.DUMMYFUNCTION("IMPORTRANGE(""https://docs.google.com/spreadsheets/d/1MeEWN-I1oV_STSDYn1IFDPWt_1FKiwhDph83XaGc0o0/edit?usp=sharing"",""งบพรบ!FB82"")"),313020)</f>
        <v>313020</v>
      </c>
      <c r="N350" s="93">
        <f ca="1">IFERROR(__xludf.DUMMYFUNCTION("IMPORTRANGE(""https://docs.google.com/spreadsheets/d/1MeEWN-I1oV_STSDYn1IFDPWt_1FKiwhDph83XaGc0o0/edit?usp=sharing"",""งบพรบ!FD82"")"),215013.25)</f>
        <v>215013.25</v>
      </c>
      <c r="O350" s="93">
        <f t="shared" ca="1" si="156"/>
        <v>53.770788006101981</v>
      </c>
      <c r="P350" s="93">
        <f t="shared" ca="1" si="157"/>
        <v>68.689939939939933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2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3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3" t="s">
        <v>38</v>
      </c>
      <c r="E357" s="173"/>
      <c r="F357" s="173"/>
      <c r="G357" s="174"/>
      <c r="H357" s="760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IFERROR(__xludf.DUMMYFUNCTION("IMPORTRANGE(""https://docs.google.com/spreadsheets/d/1XWAQStnk-4SwqDmLtmXYiTMKHgktTP8We1SCoS47DrQ/edit?usp=sharing"",""จัดที่ดิน!W82"")"),15)</f>
        <v>15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IFERROR(__xludf.DUMMYFUNCTION("IMPORTRANGE(""https://docs.google.com/spreadsheets/d/1XWAQStnk-4SwqDmLtmXYiTMKHgktTP8We1SCoS47DrQ/edit?usp=sharing"",""จัดที่ดิน!X82"")"),56.68)</f>
        <v>56.68</v>
      </c>
      <c r="K359" s="498">
        <f t="shared" ca="1" si="161"/>
        <v>5.8432989690721646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IFERROR(__xludf.DUMMYFUNCTION("IMPORTRANGE(""https://docs.google.com/spreadsheets/d/1XWAQStnk-4SwqDmLtmXYiTMKHgktTP8We1SCoS47DrQ/edit?usp=sharing"",""จัดที่ดิน!Y82"")"),35)</f>
        <v>35</v>
      </c>
      <c r="K360" s="498">
        <f t="shared" ca="1" si="161"/>
        <v>27.559055118110237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IFERROR(__xludf.DUMMYFUNCTION("IMPORTRANGE(""https://docs.google.com/spreadsheets/d/1XWAQStnk-4SwqDmLtmXYiTMKHgktTP8We1SCoS47DrQ/edit?usp=sharing"",""จัดที่ดิน!Z82"")"),96.31)</f>
        <v>96.31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167</v>
      </c>
      <c r="K364" s="480">
        <f t="shared" ca="1" si="161"/>
        <v>62.546816479400746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3" t="s">
        <v>38</v>
      </c>
      <c r="E367" s="173"/>
      <c r="F367" s="173"/>
      <c r="G367" s="174"/>
      <c r="H367" s="760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IFERROR(__xludf.DUMMYFUNCTION("IMPORTRANGE(""https://docs.google.com/spreadsheets/d/1XWAQStnk-4SwqDmLtmXYiTMKHgktTP8We1SCoS47DrQ/edit?usp=sharing"",""จัดที่ดิน!E82"")"),5)</f>
        <v>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IFERROR(__xludf.DUMMYFUNCTION("IMPORTRANGE(""https://docs.google.com/spreadsheets/d/1XWAQStnk-4SwqDmLtmXYiTMKHgktTP8We1SCoS47DrQ/edit?usp=sharing"",""จัดที่ดิน!F82"")"),26.14)</f>
        <v>26.14</v>
      </c>
      <c r="K369" s="498">
        <f t="shared" ca="1" si="163"/>
        <v>3.901492537313433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IFERROR(__xludf.DUMMYFUNCTION("IMPORTRANGE(""https://docs.google.com/spreadsheets/d/1XWAQStnk-4SwqDmLtmXYiTMKHgktTP8We1SCoS47DrQ/edit?usp=sharing"",""จัดที่ดิน!G82"")"),25)</f>
        <v>25</v>
      </c>
      <c r="K370" s="498">
        <f t="shared" ca="1" si="163"/>
        <v>37.313432835820898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IFERROR(__xludf.DUMMYFUNCTION("IMPORTRANGE(""https://docs.google.com/spreadsheets/d/1XWAQStnk-4SwqDmLtmXYiTMKHgktTP8We1SCoS47DrQ/edit?usp=sharing"",""จัดที่ดิน!H82"")"),65.77)</f>
        <v>65.77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141</v>
      </c>
      <c r="K374" s="492">
        <f t="shared" ca="1" si="163"/>
        <v>70.5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3" t="s">
        <v>38</v>
      </c>
      <c r="E376" s="173"/>
      <c r="F376" s="173"/>
      <c r="G376" s="174"/>
      <c r="H376" s="760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IFERROR(__xludf.DUMMYFUNCTION("IMPORTRANGE(""https://docs.google.com/spreadsheets/d/1XWAQStnk-4SwqDmLtmXYiTMKHgktTP8We1SCoS47DrQ/edit?usp=sharing"",""จัดที่ดิน!AJ82"")"),140)</f>
        <v>140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IFERROR(__xludf.DUMMYFUNCTION("IMPORTRANGE(""https://docs.google.com/spreadsheets/d/1XWAQStnk-4SwqDmLtmXYiTMKHgktTP8We1SCoS47DrQ/edit?usp=sharing"",""จัดที่ดิน!AK82"")"),936.76)</f>
        <v>936.76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IFERROR(__xludf.DUMMYFUNCTION("IMPORTRANGE(""https://docs.google.com/spreadsheets/d/1XWAQStnk-4SwqDmLtmXYiTMKHgktTP8We1SCoS47DrQ/edit?usp=sharing"",""จัดที่ดิน!AL82"")"),141)</f>
        <v>141</v>
      </c>
      <c r="K381" s="498">
        <f t="shared" ca="1" si="164"/>
        <v>70.5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IFERROR(__xludf.DUMMYFUNCTION("IMPORTRANGE(""https://docs.google.com/spreadsheets/d/1XWAQStnk-4SwqDmLtmXYiTMKHgktTP8We1SCoS47DrQ/edit?usp=sharing"",""จัดที่ดิน!AM82"")"),939.13)</f>
        <v>939.13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4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3" t="s">
        <v>38</v>
      </c>
      <c r="E384" s="173"/>
      <c r="F384" s="173"/>
      <c r="G384" s="174"/>
      <c r="H384" s="760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2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3" t="s">
        <v>38</v>
      </c>
      <c r="E398" s="173"/>
      <c r="F398" s="173"/>
      <c r="G398" s="174"/>
      <c r="H398" s="760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2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5" t="s">
        <v>38</v>
      </c>
      <c r="E411" s="535"/>
      <c r="F411" s="535"/>
      <c r="G411" s="536"/>
      <c r="H411" s="760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852598.78</v>
      </c>
      <c r="O414" s="553">
        <f ca="1">IF(L414&gt;0,N414*100/L414,0)</f>
        <v>66.996182642259043</v>
      </c>
      <c r="P414" s="553">
        <f ca="1">IF(M414&gt;0,N414*100/M414,0)</f>
        <v>66.996182642259043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6" t="s">
        <v>17</v>
      </c>
      <c r="E419" s="833"/>
      <c r="F419" s="833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89540</v>
      </c>
      <c r="O419" s="155">
        <f t="shared" ref="O419:O424" ca="1" si="185">IF(L419&gt;0,N419*100/L419,0)</f>
        <v>96.528676153514439</v>
      </c>
      <c r="P419" s="155">
        <f t="shared" ref="P419:P424" ca="1" si="186">IF(M419&gt;0,N419*100/M419,0)</f>
        <v>96.528676153514439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89540</v>
      </c>
      <c r="O421" s="93">
        <f t="shared" ca="1" si="185"/>
        <v>96.528676153514439</v>
      </c>
      <c r="P421" s="93">
        <f t="shared" ca="1" si="186"/>
        <v>96.528676153514439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89540</v>
      </c>
      <c r="O422" s="498">
        <f t="shared" ca="1" si="185"/>
        <v>96.528676153514439</v>
      </c>
      <c r="P422" s="498">
        <f t="shared" ca="1" si="186"/>
        <v>96.528676153514439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89540</v>
      </c>
      <c r="O424" s="93">
        <f t="shared" ca="1" si="185"/>
        <v>96.528676153514439</v>
      </c>
      <c r="P424" s="93">
        <f t="shared" ca="1" si="186"/>
        <v>96.528676153514439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5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5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5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5">
        <v>52900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7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1"/>
      <c r="C444" s="761" t="s">
        <v>16</v>
      </c>
      <c r="D444" s="830" t="s">
        <v>17</v>
      </c>
      <c r="E444" s="831"/>
      <c r="F444" s="83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271575.5</v>
      </c>
      <c r="O444" s="195">
        <f t="shared" ref="O444:O449" ca="1" si="198">IF(L444&gt;0,N444*100/L444,0)</f>
        <v>73.918209036472504</v>
      </c>
      <c r="P444" s="195">
        <f t="shared" ref="P444:P449" ca="1" si="199">IF(M444&gt;0,N444*100/M444,0)</f>
        <v>73.918209036472504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7"/>
      <c r="C445" s="757"/>
      <c r="D445" s="718"/>
      <c r="E445" s="757" t="s">
        <v>185</v>
      </c>
      <c r="F445" s="757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7"/>
      <c r="D446" s="718"/>
      <c r="E446" s="757" t="s">
        <v>186</v>
      </c>
      <c r="F446" s="757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271575.5</v>
      </c>
      <c r="O446" s="93">
        <f t="shared" ca="1" si="198"/>
        <v>73.918209036472504</v>
      </c>
      <c r="P446" s="93">
        <f t="shared" ca="1" si="199"/>
        <v>73.918209036472504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1"/>
      <c r="D447" s="605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271575.5</v>
      </c>
      <c r="O447" s="498">
        <f t="shared" ca="1" si="198"/>
        <v>73.918209036472504</v>
      </c>
      <c r="P447" s="498">
        <f t="shared" ca="1" si="199"/>
        <v>73.918209036472504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7"/>
      <c r="D448" s="718"/>
      <c r="E448" s="757" t="s">
        <v>185</v>
      </c>
      <c r="F448" s="757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7"/>
      <c r="D449" s="718"/>
      <c r="E449" s="757" t="s">
        <v>186</v>
      </c>
      <c r="F449" s="757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271575.5</v>
      </c>
      <c r="O449" s="93">
        <f t="shared" ca="1" si="198"/>
        <v>73.918209036472504</v>
      </c>
      <c r="P449" s="93">
        <f t="shared" ca="1" si="199"/>
        <v>73.918209036472504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5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5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1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5">
        <v>77580.5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1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5">
        <v>16610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1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7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7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8" t="s">
        <v>38</v>
      </c>
      <c r="E457" s="610"/>
      <c r="F457" s="759"/>
      <c r="G457" s="612"/>
      <c r="H457" s="760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8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8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0"/>
      <c r="H461" s="762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2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1"/>
      <c r="C467" s="761" t="s">
        <v>16</v>
      </c>
      <c r="D467" s="830" t="s">
        <v>17</v>
      </c>
      <c r="E467" s="831"/>
      <c r="F467" s="83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258646</v>
      </c>
      <c r="O467" s="195">
        <f t="shared" ref="O467:O472" ca="1" si="207">IF(L467&gt;0,N467*100/L467,0)</f>
        <v>98.056283243546531</v>
      </c>
      <c r="P467" s="195">
        <f t="shared" ref="P467:P472" ca="1" si="208">IF(M467&gt;0,N467*100/M467,0)</f>
        <v>98.056283243546531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7"/>
      <c r="C468" s="757"/>
      <c r="D468" s="718"/>
      <c r="E468" s="757" t="s">
        <v>185</v>
      </c>
      <c r="F468" s="757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7"/>
      <c r="D469" s="718"/>
      <c r="E469" s="757" t="s">
        <v>186</v>
      </c>
      <c r="F469" s="757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258646</v>
      </c>
      <c r="O469" s="93">
        <f t="shared" ca="1" si="207"/>
        <v>98.056283243546531</v>
      </c>
      <c r="P469" s="93">
        <f t="shared" ca="1" si="208"/>
        <v>98.056283243546531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1"/>
      <c r="D470" s="605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258646</v>
      </c>
      <c r="O470" s="498">
        <f t="shared" ca="1" si="207"/>
        <v>98.056283243546531</v>
      </c>
      <c r="P470" s="498">
        <f t="shared" ca="1" si="208"/>
        <v>98.056283243546531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7"/>
      <c r="D471" s="718"/>
      <c r="E471" s="757" t="s">
        <v>185</v>
      </c>
      <c r="F471" s="757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7"/>
      <c r="D472" s="718"/>
      <c r="E472" s="757" t="s">
        <v>186</v>
      </c>
      <c r="F472" s="757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258646</v>
      </c>
      <c r="O472" s="93">
        <f t="shared" ca="1" si="207"/>
        <v>98.056283243546531</v>
      </c>
      <c r="P472" s="93">
        <f t="shared" ca="1" si="208"/>
        <v>98.056283243546531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5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5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1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5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1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5">
        <v>20950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9" t="s">
        <v>38</v>
      </c>
      <c r="E480" s="610"/>
      <c r="F480" s="759"/>
      <c r="G480" s="612"/>
      <c r="H480" s="760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0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0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0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0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0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0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0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0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0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0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0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0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0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0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0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0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0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0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0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7"/>
      <c r="C502" s="757" t="s">
        <v>16</v>
      </c>
      <c r="D502" s="835" t="s">
        <v>17</v>
      </c>
      <c r="E502" s="831"/>
      <c r="F502" s="831"/>
      <c r="G502" s="602"/>
      <c r="H502" s="644" t="s">
        <v>12</v>
      </c>
      <c r="I502" s="616"/>
      <c r="J502" s="616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7"/>
      <c r="C503" s="757"/>
      <c r="D503" s="718"/>
      <c r="E503" s="757" t="s">
        <v>185</v>
      </c>
      <c r="F503" s="757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7"/>
      <c r="D504" s="718"/>
      <c r="E504" s="757" t="s">
        <v>186</v>
      </c>
      <c r="F504" s="757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7"/>
      <c r="D505" s="646" t="s">
        <v>20</v>
      </c>
      <c r="E505" s="757"/>
      <c r="F505" s="757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7"/>
      <c r="D506" s="718"/>
      <c r="E506" s="757" t="s">
        <v>185</v>
      </c>
      <c r="F506" s="757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7"/>
      <c r="D507" s="718"/>
      <c r="E507" s="757" t="s">
        <v>186</v>
      </c>
      <c r="F507" s="757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7"/>
      <c r="B508" s="606"/>
      <c r="C508" s="757"/>
      <c r="D508" s="757"/>
      <c r="E508" s="757"/>
      <c r="F508" s="757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7"/>
      <c r="B509" s="606"/>
      <c r="C509" s="757"/>
      <c r="D509" s="757"/>
      <c r="E509" s="757"/>
      <c r="F509" s="757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7"/>
      <c r="B510" s="606"/>
      <c r="C510" s="606"/>
      <c r="D510" s="606"/>
      <c r="E510" s="757"/>
      <c r="F510" s="757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7"/>
      <c r="B511" s="606"/>
      <c r="C511" s="606"/>
      <c r="D511" s="606"/>
      <c r="E511" s="757"/>
      <c r="F511" s="757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6" t="s">
        <v>21</v>
      </c>
      <c r="E512" s="606"/>
      <c r="F512" s="757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7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7"/>
      <c r="E514" s="606" t="s">
        <v>19</v>
      </c>
      <c r="F514" s="757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80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8"/>
      <c r="F516" s="718"/>
      <c r="G516" s="366"/>
      <c r="H516" s="651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8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8"/>
      <c r="G519" s="366"/>
      <c r="H519" s="651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1"/>
      <c r="C523" s="761" t="s">
        <v>16</v>
      </c>
      <c r="D523" s="830" t="s">
        <v>17</v>
      </c>
      <c r="E523" s="831"/>
      <c r="F523" s="83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7"/>
      <c r="C524" s="757"/>
      <c r="D524" s="718"/>
      <c r="E524" s="757" t="s">
        <v>185</v>
      </c>
      <c r="F524" s="757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7"/>
      <c r="D525" s="718"/>
      <c r="E525" s="757" t="s">
        <v>186</v>
      </c>
      <c r="F525" s="757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1"/>
      <c r="D526" s="605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7"/>
      <c r="D527" s="718"/>
      <c r="E527" s="757" t="s">
        <v>185</v>
      </c>
      <c r="F527" s="757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7"/>
      <c r="D528" s="718"/>
      <c r="E528" s="757" t="s">
        <v>186</v>
      </c>
      <c r="F528" s="757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5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5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5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5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1"/>
      <c r="D533" s="605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7"/>
      <c r="D534" s="757"/>
      <c r="E534" s="757" t="s">
        <v>18</v>
      </c>
      <c r="F534" s="757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7"/>
      <c r="D535" s="757"/>
      <c r="E535" s="757" t="s">
        <v>19</v>
      </c>
      <c r="F535" s="757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1" t="s">
        <v>16</v>
      </c>
      <c r="D536" s="881" t="s">
        <v>38</v>
      </c>
      <c r="E536" s="759"/>
      <c r="F536" s="759"/>
      <c r="G536" s="612"/>
      <c r="H536" s="760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1"/>
      <c r="D537" s="761" t="s">
        <v>228</v>
      </c>
      <c r="E537" s="761"/>
      <c r="F537" s="761"/>
      <c r="G537" s="189"/>
      <c r="H537" s="622" t="s">
        <v>35</v>
      </c>
      <c r="I537" s="679">
        <f ca="1">IFERROR(__xludf.DUMMYFUNCTION("IMPORTRANGE(""https://docs.google.com/spreadsheets/d/1QqKyyYR6Q21VydFLVH3TRQUabQu_ym0Zz7PgGX0-kHA/edit?usp=sharing"",""แผน!GU82"")"),0)</f>
        <v>0</v>
      </c>
      <c r="J537" s="679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3"/>
      <c r="B538" s="574"/>
      <c r="C538" s="761"/>
      <c r="D538" s="761"/>
      <c r="E538" s="761" t="s">
        <v>229</v>
      </c>
      <c r="F538" s="761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3"/>
      <c r="B539" s="574"/>
      <c r="C539" s="761"/>
      <c r="D539" s="761"/>
      <c r="E539" s="761" t="s">
        <v>230</v>
      </c>
      <c r="F539" s="761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3"/>
      <c r="B540" s="574"/>
      <c r="C540" s="761"/>
      <c r="D540" s="761"/>
      <c r="E540" s="761" t="s">
        <v>231</v>
      </c>
      <c r="F540" s="761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3"/>
      <c r="B541" s="574"/>
      <c r="C541" s="761"/>
      <c r="D541" s="761"/>
      <c r="E541" s="767" t="s">
        <v>232</v>
      </c>
      <c r="F541" s="761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3"/>
      <c r="B542" s="574"/>
      <c r="C542" s="761"/>
      <c r="D542" s="761" t="s">
        <v>59</v>
      </c>
      <c r="E542" s="761"/>
      <c r="F542" s="761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36514</v>
      </c>
      <c r="J543" s="685">
        <f t="shared" si="235"/>
        <v>36514.195</v>
      </c>
      <c r="K543" s="686">
        <f t="shared" ca="1" si="234"/>
        <v>100.00053404173741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7"/>
      <c r="B544" s="688"/>
      <c r="C544" s="688" t="s">
        <v>16</v>
      </c>
      <c r="D544" s="882" t="s">
        <v>17</v>
      </c>
      <c r="E544" s="833"/>
      <c r="F544" s="833"/>
      <c r="G544" s="689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228596.88</v>
      </c>
      <c r="O544" s="155">
        <f t="shared" ref="O544:O549" ca="1" si="237">IF(L544&gt;0,N544*100/L544,0)</f>
        <v>42.515809736364908</v>
      </c>
      <c r="P544" s="155">
        <f t="shared" ref="P544:P549" ca="1" si="238">IF(M544&gt;0,N544*100/M544,0)</f>
        <v>42.515809736364908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7"/>
      <c r="C545" s="757"/>
      <c r="D545" s="757"/>
      <c r="E545" s="757" t="s">
        <v>185</v>
      </c>
      <c r="F545" s="757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7"/>
      <c r="D546" s="757"/>
      <c r="E546" s="757" t="s">
        <v>186</v>
      </c>
      <c r="F546" s="757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228596.88</v>
      </c>
      <c r="O546" s="93">
        <f t="shared" ca="1" si="237"/>
        <v>42.515809736364908</v>
      </c>
      <c r="P546" s="93">
        <f t="shared" ca="1" si="238"/>
        <v>42.515809736364908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1"/>
      <c r="D547" s="605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228596.88</v>
      </c>
      <c r="O547" s="498">
        <f t="shared" ca="1" si="237"/>
        <v>42.515809736364908</v>
      </c>
      <c r="P547" s="498">
        <f t="shared" ca="1" si="238"/>
        <v>42.515809736364908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7"/>
      <c r="D548" s="718"/>
      <c r="E548" s="757" t="s">
        <v>185</v>
      </c>
      <c r="F548" s="757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7"/>
      <c r="D549" s="718"/>
      <c r="E549" s="757" t="s">
        <v>186</v>
      </c>
      <c r="F549" s="757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228596.88</v>
      </c>
      <c r="O549" s="93">
        <f t="shared" ca="1" si="237"/>
        <v>42.515809736364908</v>
      </c>
      <c r="P549" s="93">
        <f t="shared" ca="1" si="238"/>
        <v>42.515809736364908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5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1"/>
      <c r="F551" s="761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5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5">
        <v>77147.070000000007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1"/>
      <c r="F553" s="761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5">
        <v>151449.81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1"/>
      <c r="F554" s="761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5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7"/>
      <c r="E556" s="757" t="s">
        <v>18</v>
      </c>
      <c r="F556" s="757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7"/>
      <c r="E557" s="757" t="s">
        <v>19</v>
      </c>
      <c r="F557" s="757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1" t="s">
        <v>38</v>
      </c>
      <c r="E558" s="759"/>
      <c r="F558" s="759"/>
      <c r="G558" s="612"/>
      <c r="H558" s="760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36514</v>
      </c>
      <c r="J559" s="706">
        <f t="shared" si="245"/>
        <v>36514.195</v>
      </c>
      <c r="K559" s="675">
        <f t="shared" ref="K559:K561" ca="1" si="246">IF(I559&gt;0,J559*100/I559,0)</f>
        <v>100.00053404173741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0"/>
      <c r="H562" s="762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0"/>
      <c r="H563" s="762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0"/>
      <c r="H564" s="762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0"/>
      <c r="H565" s="762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0"/>
      <c r="H566" s="762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0"/>
      <c r="H567" s="762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79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79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0"/>
      <c r="H570" s="762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0"/>
      <c r="H571" s="762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0"/>
      <c r="H572" s="762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0"/>
      <c r="H573" s="762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0"/>
      <c r="H574" s="762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0"/>
      <c r="H575" s="762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79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79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0"/>
      <c r="H578" s="762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0"/>
      <c r="H579" s="762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0"/>
      <c r="H580" s="762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0"/>
      <c r="H581" s="762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0"/>
      <c r="H582" s="762" t="s">
        <v>46</v>
      </c>
      <c r="I582" s="184"/>
      <c r="J582" s="679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0"/>
      <c r="H583" s="762" t="s">
        <v>34</v>
      </c>
      <c r="I583" s="184"/>
      <c r="J583" s="679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0"/>
      <c r="H584" s="762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0"/>
      <c r="H585" s="762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2370.63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4" t="s">
        <v>255</v>
      </c>
      <c r="E597" s="625"/>
      <c r="F597" s="625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4" t="s">
        <v>256</v>
      </c>
      <c r="E599" s="625"/>
      <c r="F599" s="625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4" t="s">
        <v>257</v>
      </c>
      <c r="E601" s="625"/>
      <c r="F601" s="625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3" t="s">
        <v>258</v>
      </c>
      <c r="D603" s="617"/>
      <c r="E603" s="617"/>
      <c r="F603" s="625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3" t="s">
        <v>259</v>
      </c>
      <c r="E605" s="625"/>
      <c r="F605" s="625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3" t="s">
        <v>260</v>
      </c>
      <c r="E607" s="617"/>
      <c r="F607" s="625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8" t="s">
        <v>265</v>
      </c>
      <c r="E614" s="615"/>
      <c r="F614" s="718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8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19" t="s">
        <v>265</v>
      </c>
      <c r="E616" s="718"/>
      <c r="F616" s="718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8"/>
      <c r="F617" s="718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19" t="s">
        <v>266</v>
      </c>
      <c r="E618" s="718"/>
      <c r="F618" s="718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8"/>
      <c r="F619" s="718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IFERROR(__xludf.DUMMYFUNCTION("IMPORTRANGE(""https://docs.google.com/spreadsheets/d/1QqKyyYR6Q21VydFLVH3TRQUabQu_ym0Zz7PgGX0-kHA/edit?usp=sharing"",""แผน!HL82"")"),13)</f>
        <v>13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IFERROR(__xludf.DUMMYFUNCTION("IMPORTRANGE(""https://docs.google.com/spreadsheets/d/1QqKyyYR6Q21VydFLVH3TRQUabQu_ym0Zz7PgGX0-kHA/edit?usp=sharing"",""แผน!HK82"")"),4)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4" t="s">
        <v>269</v>
      </c>
      <c r="E622" s="625"/>
      <c r="F622" s="625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4" t="s">
        <v>265</v>
      </c>
      <c r="E624" s="625"/>
      <c r="F624" s="625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4" t="s">
        <v>270</v>
      </c>
      <c r="E626" s="625"/>
      <c r="F626" s="625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1"/>
      <c r="C629" s="761" t="s">
        <v>16</v>
      </c>
      <c r="D629" s="830" t="s">
        <v>17</v>
      </c>
      <c r="E629" s="831"/>
      <c r="F629" s="83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7"/>
      <c r="C630" s="757"/>
      <c r="D630" s="718"/>
      <c r="E630" s="757" t="s">
        <v>185</v>
      </c>
      <c r="F630" s="757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7"/>
      <c r="D631" s="718"/>
      <c r="E631" s="757" t="s">
        <v>186</v>
      </c>
      <c r="F631" s="757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1"/>
      <c r="D632" s="605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7"/>
      <c r="D633" s="718"/>
      <c r="E633" s="757" t="s">
        <v>185</v>
      </c>
      <c r="F633" s="757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7"/>
      <c r="D634" s="718"/>
      <c r="E634" s="757" t="s">
        <v>186</v>
      </c>
      <c r="F634" s="757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5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5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5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5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1"/>
      <c r="D639" s="605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7"/>
      <c r="D640" s="757"/>
      <c r="E640" s="757" t="s">
        <v>18</v>
      </c>
      <c r="F640" s="757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7"/>
      <c r="D641" s="757"/>
      <c r="E641" s="757" t="s">
        <v>19</v>
      </c>
      <c r="F641" s="757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1" t="s">
        <v>16</v>
      </c>
      <c r="D642" s="881" t="s">
        <v>38</v>
      </c>
      <c r="E642" s="759"/>
      <c r="F642" s="759"/>
      <c r="G642" s="612"/>
      <c r="H642" s="760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2"/>
      <c r="B643" s="574"/>
      <c r="C643" s="761"/>
      <c r="D643" s="625"/>
      <c r="E643" s="744" t="s">
        <v>272</v>
      </c>
      <c r="F643" s="625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2"/>
      <c r="B644" s="574"/>
      <c r="C644" s="761"/>
      <c r="D644" s="625"/>
      <c r="E644" s="744" t="s">
        <v>274</v>
      </c>
      <c r="F644" s="625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2"/>
      <c r="B645" s="574"/>
      <c r="C645" s="761"/>
      <c r="D645" s="625"/>
      <c r="E645" s="744" t="s">
        <v>276</v>
      </c>
      <c r="F645" s="625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2"/>
      <c r="B646" s="574"/>
      <c r="C646" s="761"/>
      <c r="D646" s="625"/>
      <c r="E646" s="625"/>
      <c r="F646" s="625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2"/>
      <c r="B647" s="574"/>
      <c r="C647" s="761"/>
      <c r="D647" s="625"/>
      <c r="E647" s="744" t="s">
        <v>162</v>
      </c>
      <c r="F647" s="625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2"/>
      <c r="B648" s="574"/>
      <c r="C648" s="761"/>
      <c r="D648" s="625"/>
      <c r="E648" s="625"/>
      <c r="F648" s="625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2"/>
      <c r="B649" s="574"/>
      <c r="C649" s="761"/>
      <c r="D649" s="625"/>
      <c r="E649" s="744" t="s">
        <v>277</v>
      </c>
      <c r="F649" s="625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2"/>
      <c r="B650" s="574"/>
      <c r="C650" s="761"/>
      <c r="D650" s="625"/>
      <c r="E650" s="625"/>
      <c r="F650" s="625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2"/>
      <c r="B651" s="574"/>
      <c r="C651" s="761"/>
      <c r="D651" s="625"/>
      <c r="E651" s="744" t="s">
        <v>278</v>
      </c>
      <c r="F651" s="625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1"/>
      <c r="C655" s="761" t="s">
        <v>16</v>
      </c>
      <c r="D655" s="830" t="s">
        <v>17</v>
      </c>
      <c r="E655" s="831"/>
      <c r="F655" s="83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7"/>
      <c r="C656" s="757"/>
      <c r="D656" s="718"/>
      <c r="E656" s="757" t="s">
        <v>185</v>
      </c>
      <c r="F656" s="757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7"/>
      <c r="D657" s="718"/>
      <c r="E657" s="757" t="s">
        <v>186</v>
      </c>
      <c r="F657" s="757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1"/>
      <c r="D658" s="605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7"/>
      <c r="D659" s="718"/>
      <c r="E659" s="757" t="s">
        <v>185</v>
      </c>
      <c r="F659" s="757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7"/>
      <c r="D660" s="718"/>
      <c r="E660" s="757" t="s">
        <v>186</v>
      </c>
      <c r="F660" s="757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5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5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5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1"/>
      <c r="F664" s="761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5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7" t="s">
        <v>18</v>
      </c>
      <c r="F666" s="757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7" t="s">
        <v>19</v>
      </c>
      <c r="F667" s="757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8" t="s">
        <v>38</v>
      </c>
      <c r="E668" s="759"/>
      <c r="F668" s="759"/>
      <c r="G668" s="612"/>
      <c r="H668" s="760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IFERROR(__xludf.DUMMYFUNCTION("IMPORTRANGE(""https://docs.google.com/spreadsheets/d/1QqKyyYR6Q21VydFLVH3TRQUabQu_ym0Zz7PgGX0-kHA/edit?usp=sharing"",""แผน!IA82"")"),50)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0"/>
      <c r="H672" s="762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0"/>
      <c r="H673" s="762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0"/>
      <c r="H674" s="762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0"/>
      <c r="H676" s="762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0"/>
      <c r="H677" s="762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IFERROR(__xludf.DUMMYFUNCTION("IMPORTRANGE(""https://docs.google.com/spreadsheets/d/1QqKyyYR6Q21VydFLVH3TRQUabQu_ym0Zz7PgGX0-kHA/edit?usp=sharing"",""แผน!IB82"")"),0)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0"/>
      <c r="H679" s="762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0"/>
      <c r="H680" s="762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0"/>
      <c r="H681" s="762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0"/>
      <c r="H682" s="762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0"/>
      <c r="H683" s="762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1"/>
      <c r="C685" s="761" t="s">
        <v>16</v>
      </c>
      <c r="D685" s="830" t="s">
        <v>17</v>
      </c>
      <c r="E685" s="831"/>
      <c r="F685" s="83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7"/>
      <c r="C686" s="757"/>
      <c r="D686" s="718"/>
      <c r="E686" s="757" t="s">
        <v>185</v>
      </c>
      <c r="F686" s="757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7"/>
      <c r="D687" s="718"/>
      <c r="E687" s="757" t="s">
        <v>186</v>
      </c>
      <c r="F687" s="757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1"/>
      <c r="D688" s="605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7"/>
      <c r="D689" s="718"/>
      <c r="E689" s="757" t="s">
        <v>185</v>
      </c>
      <c r="F689" s="757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7"/>
      <c r="D690" s="718"/>
      <c r="E690" s="757" t="s">
        <v>186</v>
      </c>
      <c r="F690" s="757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5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5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5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5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1"/>
      <c r="D695" s="605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7"/>
      <c r="D696" s="757"/>
      <c r="E696" s="757" t="s">
        <v>18</v>
      </c>
      <c r="F696" s="757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7"/>
      <c r="D697" s="757"/>
      <c r="E697" s="757" t="s">
        <v>19</v>
      </c>
      <c r="F697" s="757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1" t="s">
        <v>16</v>
      </c>
      <c r="D698" s="883" t="s">
        <v>38</v>
      </c>
      <c r="E698" s="759"/>
      <c r="F698" s="759"/>
      <c r="G698" s="612"/>
      <c r="H698" s="760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4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4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IFERROR(__xludf.DUMMYFUNCTION("IMPORTRANGE(""https://docs.google.com/spreadsheets/d/1QqKyyYR6Q21VydFLVH3TRQUabQu_ym0Zz7PgGX0-kHA/edit?usp=sharing"",""แผน!IE82"")"),0)</f>
        <v>0</v>
      </c>
      <c r="J701" s="679">
        <f>J704+J707</f>
        <v>0</v>
      </c>
      <c r="K701" s="195">
        <f t="shared" ca="1" si="290"/>
        <v>0</v>
      </c>
      <c r="L701" s="498"/>
      <c r="M701" s="189"/>
      <c r="N701" s="764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8"/>
      <c r="L702" s="498"/>
      <c r="M702" s="189"/>
      <c r="N702" s="764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8"/>
      <c r="L703" s="498"/>
      <c r="M703" s="189"/>
      <c r="N703" s="764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4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8"/>
      <c r="L705" s="498"/>
      <c r="M705" s="189"/>
      <c r="N705" s="764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8"/>
      <c r="L706" s="498"/>
      <c r="M706" s="189"/>
      <c r="N706" s="764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4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IFERROR(__xludf.DUMMYFUNCTION("IMPORTRANGE(""https://docs.google.com/spreadsheets/d/1QqKyyYR6Q21VydFLVH3TRQUabQu_ym0Zz7PgGX0-kHA/edit?usp=sharing"",""แผน!IH82"")"),0)</f>
        <v>0</v>
      </c>
      <c r="J708" s="679">
        <f>J714+J717</f>
        <v>0</v>
      </c>
      <c r="K708" s="195">
        <f ca="1">IF(I708&gt;0,J708*100/I708,0)</f>
        <v>0</v>
      </c>
      <c r="L708" s="498"/>
      <c r="M708" s="189"/>
      <c r="N708" s="764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8"/>
      <c r="L709" s="764"/>
      <c r="M709" s="189"/>
      <c r="N709" s="764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8"/>
      <c r="L710" s="764"/>
      <c r="M710" s="189"/>
      <c r="N710" s="764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8"/>
      <c r="L711" s="764"/>
      <c r="M711" s="189"/>
      <c r="N711" s="764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8"/>
      <c r="L712" s="764"/>
      <c r="M712" s="189"/>
      <c r="N712" s="764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8"/>
      <c r="L713" s="764"/>
      <c r="M713" s="189"/>
      <c r="N713" s="764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8"/>
      <c r="L714" s="764"/>
      <c r="M714" s="189"/>
      <c r="N714" s="764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8"/>
      <c r="L715" s="764"/>
      <c r="M715" s="189"/>
      <c r="N715" s="764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8"/>
      <c r="L716" s="764"/>
      <c r="M716" s="189"/>
      <c r="N716" s="764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8"/>
      <c r="L717" s="764"/>
      <c r="M717" s="189"/>
      <c r="N717" s="764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4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4"/>
      <c r="M719" s="189"/>
      <c r="N719" s="764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4"/>
      <c r="M720" s="189"/>
      <c r="N720" s="764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IFERROR(__xludf.DUMMYFUNCTION("IMPORTRANGE(""https://docs.google.com/spreadsheets/d/1QqKyyYR6Q21VydFLVH3TRQUabQu_ym0Zz7PgGX0-kHA/edit?usp=sharing"",""แผน!IJ82"")"),0)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IFERROR(__xludf.DUMMYFUNCTION("IMPORTRANGE(""https://docs.google.com/spreadsheets/d/1QqKyyYR6Q21VydFLVH3TRQUabQu_ym0Zz7PgGX0-kHA/edit?usp=sharing"",""แผน!IK82"")"),0)</f>
        <v>0</v>
      </c>
      <c r="J722" s="679">
        <f ca="1">J725+J728</f>
        <v>0</v>
      </c>
      <c r="K722" s="195">
        <f t="shared" ca="1" si="291"/>
        <v>0</v>
      </c>
      <c r="L722" s="498"/>
      <c r="M722" s="189"/>
      <c r="N722" s="764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4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4"/>
      <c r="M724" s="189"/>
      <c r="N724" s="764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4"/>
      <c r="M725" s="189"/>
      <c r="N725" s="764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4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4"/>
      <c r="M727" s="189"/>
      <c r="N727" s="764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4"/>
      <c r="M728" s="189"/>
      <c r="N728" s="764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IFERROR(__xludf.DUMMYFUNCTION("IMPORTRANGE(""https://docs.google.com/spreadsheets/d/1QqKyyYR6Q21VydFLVH3TRQUabQu_ym0Zz7PgGX0-kHA/edit?usp=sharing"",""แผน!IP82"")"),0)</f>
        <v>0</v>
      </c>
      <c r="J729" s="679">
        <f>J732+J735</f>
        <v>0</v>
      </c>
      <c r="K729" s="195">
        <f t="shared" ca="1" si="293"/>
        <v>0</v>
      </c>
      <c r="L729" s="498"/>
      <c r="M729" s="189"/>
      <c r="N729" s="764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8"/>
      <c r="L730" s="764"/>
      <c r="M730" s="498"/>
      <c r="N730" s="764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8"/>
      <c r="L731" s="764"/>
      <c r="M731" s="498"/>
      <c r="N731" s="764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8"/>
      <c r="L732" s="764"/>
      <c r="M732" s="498"/>
      <c r="N732" s="764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8"/>
      <c r="L733" s="764"/>
      <c r="M733" s="498"/>
      <c r="N733" s="764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8"/>
      <c r="L734" s="764"/>
      <c r="M734" s="498"/>
      <c r="N734" s="764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7"/>
      <c r="C737" s="757" t="s">
        <v>16</v>
      </c>
      <c r="D737" s="835" t="s">
        <v>17</v>
      </c>
      <c r="E737" s="831"/>
      <c r="F737" s="831"/>
      <c r="G737" s="602"/>
      <c r="H737" s="644" t="s">
        <v>12</v>
      </c>
      <c r="I737" s="616"/>
      <c r="J737" s="616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7"/>
      <c r="C738" s="757"/>
      <c r="D738" s="718"/>
      <c r="E738" s="757" t="s">
        <v>185</v>
      </c>
      <c r="F738" s="757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7"/>
      <c r="D739" s="718"/>
      <c r="E739" s="757" t="s">
        <v>186</v>
      </c>
      <c r="F739" s="757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7"/>
      <c r="D740" s="829" t="s">
        <v>20</v>
      </c>
      <c r="E740" s="757"/>
      <c r="F740" s="757"/>
      <c r="G740" s="602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7"/>
      <c r="D741" s="718"/>
      <c r="E741" s="757" t="s">
        <v>185</v>
      </c>
      <c r="F741" s="757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7"/>
      <c r="D742" s="718"/>
      <c r="E742" s="757" t="s">
        <v>186</v>
      </c>
      <c r="F742" s="757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7"/>
      <c r="B743" s="606"/>
      <c r="C743" s="757"/>
      <c r="D743" s="757"/>
      <c r="E743" s="757"/>
      <c r="F743" s="757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7"/>
      <c r="B744" s="606"/>
      <c r="C744" s="757"/>
      <c r="D744" s="757"/>
      <c r="E744" s="757"/>
      <c r="F744" s="757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7"/>
      <c r="B745" s="606"/>
      <c r="C745" s="757"/>
      <c r="D745" s="757"/>
      <c r="E745" s="757"/>
      <c r="F745" s="757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7"/>
      <c r="B746" s="606"/>
      <c r="C746" s="757"/>
      <c r="D746" s="757"/>
      <c r="E746" s="757"/>
      <c r="F746" s="757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7"/>
      <c r="D747" s="829" t="s">
        <v>21</v>
      </c>
      <c r="E747" s="757"/>
      <c r="F747" s="757"/>
      <c r="G747" s="602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7"/>
      <c r="D748" s="757"/>
      <c r="E748" s="757" t="s">
        <v>18</v>
      </c>
      <c r="F748" s="757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7"/>
      <c r="D749" s="757"/>
      <c r="E749" s="757" t="s">
        <v>19</v>
      </c>
      <c r="F749" s="757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7" t="s">
        <v>16</v>
      </c>
      <c r="D750" s="884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7"/>
      <c r="B751" s="606"/>
      <c r="C751" s="757"/>
      <c r="D751" s="757"/>
      <c r="E751" s="757" t="s">
        <v>314</v>
      </c>
      <c r="F751" s="757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7"/>
      <c r="B752" s="606"/>
      <c r="C752" s="757"/>
      <c r="D752" s="757"/>
      <c r="E752" s="757"/>
      <c r="F752" s="757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7"/>
      <c r="C754" s="757" t="s">
        <v>16</v>
      </c>
      <c r="D754" s="835" t="s">
        <v>17</v>
      </c>
      <c r="E754" s="831"/>
      <c r="F754" s="831"/>
      <c r="G754" s="602"/>
      <c r="H754" s="644" t="s">
        <v>12</v>
      </c>
      <c r="I754" s="616"/>
      <c r="J754" s="616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7"/>
      <c r="C755" s="757"/>
      <c r="D755" s="718"/>
      <c r="E755" s="757" t="s">
        <v>185</v>
      </c>
      <c r="F755" s="757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7"/>
      <c r="D756" s="718"/>
      <c r="E756" s="757" t="s">
        <v>186</v>
      </c>
      <c r="F756" s="757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7"/>
      <c r="D757" s="829" t="s">
        <v>20</v>
      </c>
      <c r="E757" s="757"/>
      <c r="F757" s="757"/>
      <c r="G757" s="602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7"/>
      <c r="D758" s="718"/>
      <c r="E758" s="757" t="s">
        <v>185</v>
      </c>
      <c r="F758" s="757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7"/>
      <c r="D759" s="718"/>
      <c r="E759" s="757" t="s">
        <v>186</v>
      </c>
      <c r="F759" s="757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7"/>
      <c r="B760" s="606"/>
      <c r="C760" s="757"/>
      <c r="D760" s="757"/>
      <c r="E760" s="757"/>
      <c r="F760" s="757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7"/>
      <c r="B761" s="606"/>
      <c r="C761" s="757"/>
      <c r="D761" s="757"/>
      <c r="E761" s="757"/>
      <c r="F761" s="757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7"/>
      <c r="B762" s="606"/>
      <c r="C762" s="757"/>
      <c r="D762" s="757"/>
      <c r="E762" s="757"/>
      <c r="F762" s="757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7"/>
      <c r="B763" s="606"/>
      <c r="C763" s="757"/>
      <c r="D763" s="757"/>
      <c r="E763" s="757"/>
      <c r="F763" s="757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7"/>
      <c r="D764" s="829" t="s">
        <v>21</v>
      </c>
      <c r="E764" s="757"/>
      <c r="F764" s="757"/>
      <c r="G764" s="602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7"/>
      <c r="D765" s="757"/>
      <c r="E765" s="757" t="s">
        <v>18</v>
      </c>
      <c r="F765" s="757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7"/>
      <c r="D766" s="757"/>
      <c r="E766" s="757" t="s">
        <v>19</v>
      </c>
      <c r="F766" s="757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7" t="s">
        <v>16</v>
      </c>
      <c r="D767" s="884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7"/>
      <c r="B768" s="606"/>
      <c r="C768" s="757"/>
      <c r="D768" s="757"/>
      <c r="E768" s="757" t="s">
        <v>317</v>
      </c>
      <c r="F768" s="757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7"/>
      <c r="C770" s="757" t="s">
        <v>16</v>
      </c>
      <c r="D770" s="835" t="s">
        <v>17</v>
      </c>
      <c r="E770" s="831"/>
      <c r="F770" s="831"/>
      <c r="G770" s="602"/>
      <c r="H770" s="644" t="s">
        <v>12</v>
      </c>
      <c r="I770" s="616"/>
      <c r="J770" s="616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7"/>
      <c r="C771" s="757"/>
      <c r="D771" s="718"/>
      <c r="E771" s="757" t="s">
        <v>185</v>
      </c>
      <c r="F771" s="757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7"/>
      <c r="D772" s="718"/>
      <c r="E772" s="757" t="s">
        <v>186</v>
      </c>
      <c r="F772" s="757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7"/>
      <c r="D773" s="829" t="s">
        <v>20</v>
      </c>
      <c r="E773" s="757"/>
      <c r="F773" s="757"/>
      <c r="G773" s="602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7"/>
      <c r="D774" s="718"/>
      <c r="E774" s="757" t="s">
        <v>185</v>
      </c>
      <c r="F774" s="757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7"/>
      <c r="D775" s="718"/>
      <c r="E775" s="757" t="s">
        <v>186</v>
      </c>
      <c r="F775" s="757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7"/>
      <c r="B776" s="606"/>
      <c r="C776" s="757"/>
      <c r="D776" s="757"/>
      <c r="E776" s="757"/>
      <c r="F776" s="757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7"/>
      <c r="B777" s="606"/>
      <c r="C777" s="757"/>
      <c r="D777" s="757"/>
      <c r="E777" s="757"/>
      <c r="F777" s="757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7"/>
      <c r="B778" s="606"/>
      <c r="C778" s="757"/>
      <c r="D778" s="757"/>
      <c r="E778" s="757"/>
      <c r="F778" s="757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7"/>
      <c r="B779" s="606"/>
      <c r="C779" s="757"/>
      <c r="D779" s="757"/>
      <c r="E779" s="757"/>
      <c r="F779" s="757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7"/>
      <c r="D780" s="829" t="s">
        <v>21</v>
      </c>
      <c r="E780" s="757"/>
      <c r="F780" s="757"/>
      <c r="G780" s="602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7"/>
      <c r="D781" s="757"/>
      <c r="E781" s="757" t="s">
        <v>18</v>
      </c>
      <c r="F781" s="757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7"/>
      <c r="D782" s="757"/>
      <c r="E782" s="757" t="s">
        <v>19</v>
      </c>
      <c r="F782" s="757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7" t="s">
        <v>16</v>
      </c>
      <c r="D783" s="884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7"/>
      <c r="B784" s="606"/>
      <c r="C784" s="757"/>
      <c r="D784" s="757"/>
      <c r="E784" s="757" t="s">
        <v>319</v>
      </c>
      <c r="F784" s="757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I800</f>
        <v>0</v>
      </c>
      <c r="J785" s="806">
        <f t="shared" ca="1" si="318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1" t="s">
        <v>16</v>
      </c>
      <c r="D786" s="830" t="s">
        <v>17</v>
      </c>
      <c r="E786" s="831"/>
      <c r="F786" s="83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7"/>
      <c r="D787" s="718"/>
      <c r="E787" s="757" t="s">
        <v>185</v>
      </c>
      <c r="F787" s="757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7" t="s">
        <v>186</v>
      </c>
      <c r="F788" s="757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7" t="s">
        <v>185</v>
      </c>
      <c r="F790" s="757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7" t="s">
        <v>186</v>
      </c>
      <c r="F791" s="757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5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5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5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5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1"/>
      <c r="D796" s="605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7"/>
      <c r="D797" s="757"/>
      <c r="E797" s="757" t="s">
        <v>18</v>
      </c>
      <c r="F797" s="757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7"/>
      <c r="D798" s="757"/>
      <c r="E798" s="757" t="s">
        <v>19</v>
      </c>
      <c r="F798" s="757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1" t="s">
        <v>16</v>
      </c>
      <c r="D799" s="883" t="s">
        <v>38</v>
      </c>
      <c r="E799" s="759"/>
      <c r="F799" s="759"/>
      <c r="G799" s="612"/>
      <c r="H799" s="809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8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8"/>
      <c r="F803" s="718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7"/>
      <c r="C805" s="757" t="s">
        <v>16</v>
      </c>
      <c r="D805" s="835" t="s">
        <v>17</v>
      </c>
      <c r="E805" s="831"/>
      <c r="F805" s="831"/>
      <c r="G805" s="602"/>
      <c r="H805" s="644" t="s">
        <v>12</v>
      </c>
      <c r="I805" s="616"/>
      <c r="J805" s="616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7"/>
      <c r="C806" s="757"/>
      <c r="D806" s="615"/>
      <c r="E806" s="757" t="s">
        <v>185</v>
      </c>
      <c r="F806" s="757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7"/>
      <c r="C807" s="757"/>
      <c r="D807" s="615"/>
      <c r="E807" s="757" t="s">
        <v>186</v>
      </c>
      <c r="F807" s="757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7"/>
      <c r="D808" s="885" t="s">
        <v>20</v>
      </c>
      <c r="E808" s="831"/>
      <c r="F808" s="831"/>
      <c r="G808" s="602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7"/>
      <c r="C809" s="757"/>
      <c r="D809" s="615"/>
      <c r="E809" s="757" t="s">
        <v>185</v>
      </c>
      <c r="F809" s="757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7"/>
      <c r="C810" s="757"/>
      <c r="D810" s="615"/>
      <c r="E810" s="757" t="s">
        <v>186</v>
      </c>
      <c r="F810" s="757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7"/>
      <c r="B811" s="606"/>
      <c r="C811" s="757"/>
      <c r="D811" s="606"/>
      <c r="E811" s="757"/>
      <c r="F811" s="757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7"/>
      <c r="B812" s="606"/>
      <c r="C812" s="757"/>
      <c r="D812" s="606"/>
      <c r="E812" s="757"/>
      <c r="F812" s="757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7"/>
      <c r="B813" s="606"/>
      <c r="C813" s="757"/>
      <c r="D813" s="606"/>
      <c r="E813" s="757"/>
      <c r="F813" s="757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7"/>
      <c r="B814" s="606"/>
      <c r="C814" s="757"/>
      <c r="D814" s="606"/>
      <c r="E814" s="757"/>
      <c r="F814" s="757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7"/>
      <c r="D815" s="885" t="s">
        <v>21</v>
      </c>
      <c r="E815" s="831"/>
      <c r="F815" s="831"/>
      <c r="G815" s="602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7"/>
      <c r="D816" s="606"/>
      <c r="E816" s="757" t="s">
        <v>18</v>
      </c>
      <c r="F816" s="757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7"/>
      <c r="D817" s="606"/>
      <c r="E817" s="757" t="s">
        <v>19</v>
      </c>
      <c r="F817" s="757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7" t="s">
        <v>16</v>
      </c>
      <c r="D818" s="886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2"/>
      <c r="B819" s="813"/>
      <c r="C819" s="815"/>
      <c r="D819" s="813"/>
      <c r="E819" s="815" t="s">
        <v>324</v>
      </c>
      <c r="F819" s="815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7" t="s">
        <v>346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2"/>
      <c r="B821" s="761" t="s">
        <v>326</v>
      </c>
      <c r="C821" s="761"/>
      <c r="D821" s="574"/>
      <c r="E821" s="761"/>
      <c r="F821" s="761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IFERROR(__xludf.DUMMYFUNCTION("IMPORTRANGE(""https://docs.google.com/spreadsheets/d/19vJNZY_5yjcGF2XGBMNZRCAIB0Kwfpjp8YEOfu-bneM/edit?usp=sharing"",""งานกองทุน!F82"")"),852797.28)</f>
        <v>852797.28</v>
      </c>
      <c r="K821" s="498">
        <f t="shared" ref="K821:K828" ca="1" si="335">IF(I821&gt;0,J821*100/I821,0)</f>
        <v>51.386062100808473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2"/>
      <c r="B822" s="761"/>
      <c r="C822" s="761"/>
      <c r="D822" s="574"/>
      <c r="E822" s="761"/>
      <c r="F822" s="761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IFERROR(__xludf.DUMMYFUNCTION("IMPORTRANGE(""https://docs.google.com/spreadsheets/d/19vJNZY_5yjcGF2XGBMNZRCAIB0Kwfpjp8YEOfu-bneM/edit?usp=sharing"",""งานกองทุน!E82"")"),69)</f>
        <v>69</v>
      </c>
      <c r="K822" s="498">
        <f t="shared" ca="1" si="335"/>
        <v>46.308724832214764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2"/>
      <c r="B823" s="761" t="s">
        <v>327</v>
      </c>
      <c r="C823" s="761"/>
      <c r="D823" s="574"/>
      <c r="E823" s="761"/>
      <c r="F823" s="761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IFERROR(__xludf.DUMMYFUNCTION("IMPORTRANGE(""https://docs.google.com/spreadsheets/d/19vJNZY_5yjcGF2XGBMNZRCAIB0Kwfpjp8YEOfu-bneM/edit?usp=sharing"",""งานกองทุน!K82"")"),74985.87)</f>
        <v>74985.87</v>
      </c>
      <c r="K823" s="498">
        <f t="shared" ca="1" si="335"/>
        <v>9.4399672384000599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2"/>
      <c r="B824" s="761"/>
      <c r="C824" s="761"/>
      <c r="D824" s="574"/>
      <c r="E824" s="761"/>
      <c r="F824" s="761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IFERROR(__xludf.DUMMYFUNCTION("IMPORTRANGE(""https://docs.google.com/spreadsheets/d/19vJNZY_5yjcGF2XGBMNZRCAIB0Kwfpjp8YEOfu-bneM/edit?usp=sharing"",""งานกองทุน!J82"")"),31)</f>
        <v>31</v>
      </c>
      <c r="K824" s="498">
        <f t="shared" ca="1" si="335"/>
        <v>56.363636363636367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2"/>
      <c r="B825" s="761" t="s">
        <v>328</v>
      </c>
      <c r="C825" s="761"/>
      <c r="D825" s="574"/>
      <c r="E825" s="761"/>
      <c r="F825" s="761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2"/>
      <c r="B826" s="761"/>
      <c r="C826" s="761"/>
      <c r="D826" s="574"/>
      <c r="E826" s="761"/>
      <c r="F826" s="761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2"/>
      <c r="B827" s="761" t="s">
        <v>329</v>
      </c>
      <c r="C827" s="761"/>
      <c r="D827" s="574"/>
      <c r="E827" s="761"/>
      <c r="F827" s="761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2023-06-09T02:31:06Z</dcterms:modified>
</cp:coreProperties>
</file>